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1985" activeTab="0"/>
  </bookViews>
  <sheets>
    <sheet name="popis most" sheetId="1" r:id="rId1"/>
    <sheet name="rek most" sheetId="2" r:id="rId2"/>
    <sheet name="popis cesta" sheetId="3" r:id="rId3"/>
    <sheet name="rek cesta" sheetId="4" r:id="rId4"/>
    <sheet name="popis JR" sheetId="5" r:id="rId5"/>
    <sheet name="rek JR" sheetId="6" r:id="rId6"/>
    <sheet name="popis kan" sheetId="7" r:id="rId7"/>
    <sheet name="skupna rek" sheetId="8" r:id="rId8"/>
  </sheets>
  <definedNames>
    <definedName name="_xlnm.Print_Area" localSheetId="0">'popis most'!$A$1:$I$242</definedName>
  </definedNames>
  <calcPr fullCalcOnLoad="1" iterate="1" iterateCount="1" iterateDelta="0.001"/>
</workbook>
</file>

<file path=xl/sharedStrings.xml><?xml version="1.0" encoding="utf-8"?>
<sst xmlns="http://schemas.openxmlformats.org/spreadsheetml/2006/main" count="1256" uniqueCount="745">
  <si>
    <t>Demontaža in odstranitev zaščitne ograje, visoke 1,1 m do 1,5 m</t>
  </si>
  <si>
    <t>/</t>
  </si>
  <si>
    <t>Odstranitev grmovja, dreves in vej</t>
  </si>
  <si>
    <t>Odstranitev prometne signalizacije in opreme</t>
  </si>
  <si>
    <t>1.2.1.1</t>
  </si>
  <si>
    <t>1.2.2.1</t>
  </si>
  <si>
    <t>Porušitev in odstranitev voziščnih konstrukcij</t>
  </si>
  <si>
    <t>1.2.3.1</t>
  </si>
  <si>
    <t>12 322</t>
  </si>
  <si>
    <t>Porušitev in odstranitev asfaltne plasti v debelini 6 do 10 cm</t>
  </si>
  <si>
    <t>1.2.3.2</t>
  </si>
  <si>
    <t>12 392</t>
  </si>
  <si>
    <t>Porušitev in odstranitev robnika iz naravnega kamna</t>
  </si>
  <si>
    <t>Pripravljalna dela pri objektih</t>
  </si>
  <si>
    <t>1.3.2.1</t>
  </si>
  <si>
    <t>1.3.2.2</t>
  </si>
  <si>
    <t>13 27x</t>
  </si>
  <si>
    <t>Začasni objekti</t>
  </si>
  <si>
    <t>1.3.3.1</t>
  </si>
  <si>
    <t>1.3.3.2</t>
  </si>
  <si>
    <t>Predhodna dela za popravilo objektov</t>
  </si>
  <si>
    <t>1.3.2.3</t>
  </si>
  <si>
    <t>13 23x</t>
  </si>
  <si>
    <t xml:space="preserve">Horizontalna in 2x vertikalna ponjava iz trpežnega in robustnega materiala. Namenjena je zaščiti vodotoka in brežin pred peskom od peskanja in odstranjenimi ostanki korodiranega materiala in zbiranju materiala pred odvozom na deponijo ter zaščiti delovnega območja pred vremenskimi vplivi. Ponjava mora segati vsaj 2 m okoli (nad/vstran) mesta čiščenja.Ponjava mora biti UV odporna. Postavka vsebuje dobavo, postavitev vzdrževanje in odstranitev ponjave. </t>
  </si>
  <si>
    <t>Protiprašna zaščitna ponjava</t>
  </si>
  <si>
    <t>Zaščita komunalnih vodov</t>
  </si>
  <si>
    <t xml:space="preserve">Zaščita komunalnih vodov se izvede tako, da se najprej vode na mestih izven jeklenih prečnikov s pomočjo zateznih pasov dvigne od jeklene konstrukcije (cca 20 cm) in stabilizira - sidra v AB ploščo. Nato se snop vodov ovije v zaščitni filc ustrezne debeline (cca 5 mm) ter nato še v robustno zaščitno ponjavo, ki preprečuje poškodbe vodov med peskanjem/varjenjem. Ponjava mora biti UV odporna. Postavka vsebuje dvig in stabilizacijo komunalnih vodov ter dobavo, postavitev vzdrževanje in odstranitev zaščitnega filca in ponjave </t>
  </si>
  <si>
    <t>14 594</t>
  </si>
  <si>
    <t>Odstranitev kovinskih dilatacij s pomično zmogljivostjo do 160 mm</t>
  </si>
  <si>
    <t>Odstranitev obstoječe cevi za odvodnjavanje premera do 200 mm, vključno z vsemi koleni, odcepi in elementi za pritrjevanje</t>
  </si>
  <si>
    <t>Odstranitev obstoječih PVC vertikalnih cevi, vključno s pritrdili. Postavka vsebuje tudi odvoz odstranjenega materiala na trajno deponijo (42 kom, dolžine cca 5m)</t>
  </si>
  <si>
    <t>14 884</t>
  </si>
  <si>
    <t>Odstranitev cevk za pronicujočo vodo</t>
  </si>
  <si>
    <t>Odstranitev obstoječih PVC cevk, vključno s koleni. Postavka vsebuje tudi odvoz odstranjenega materiala na trajno deponijo (42 kom, dolžine cca 1m)</t>
  </si>
  <si>
    <t>1.4.7</t>
  </si>
  <si>
    <t>2.5</t>
  </si>
  <si>
    <t>2.5.1</t>
  </si>
  <si>
    <t>25 111</t>
  </si>
  <si>
    <t>Humuniziranje brežine brez valjanja, v debelini do 15 cm - ročno</t>
  </si>
  <si>
    <t>Ureditev brežin po končani sanaciji</t>
  </si>
  <si>
    <t>5.9/2</t>
  </si>
  <si>
    <t>Hidroizolacije</t>
  </si>
  <si>
    <t>5.9/2.1</t>
  </si>
  <si>
    <t>59 652</t>
  </si>
  <si>
    <t>Robni elementi vozišč</t>
  </si>
  <si>
    <t>35 282</t>
  </si>
  <si>
    <t>Dobava in vgraditev robnika na objektu iz naravnega kamna s prerezom 20/23 cm</t>
  </si>
  <si>
    <t>Vezane nosilne in obrabne plasti - cementni betoni</t>
  </si>
  <si>
    <t>43 712</t>
  </si>
  <si>
    <t>1.2.2.2</t>
  </si>
  <si>
    <t>51 871</t>
  </si>
  <si>
    <t>14 614</t>
  </si>
  <si>
    <t>Dela pri popravilu objektov</t>
  </si>
  <si>
    <t>55 326</t>
  </si>
  <si>
    <t>5.5.2</t>
  </si>
  <si>
    <t>5.5.3</t>
  </si>
  <si>
    <r>
      <t xml:space="preserve">Razgaljeno armaturo je potrebno očistiti z visokotlačnim vodnim curkom z dodatkom abraziva do stopnje Sa 2 </t>
    </r>
    <r>
      <rPr>
        <sz val="10"/>
        <color indexed="8"/>
        <rFont val="Calibri"/>
        <family val="2"/>
      </rPr>
      <t>½</t>
    </r>
    <r>
      <rPr>
        <sz val="10"/>
        <color indexed="8"/>
        <rFont val="Arial"/>
        <family val="2"/>
      </rPr>
      <t>. Na posameznih mestih bo mogoče potrebno manjše ročno čiščenje s krtačami in brušenjem.</t>
    </r>
  </si>
  <si>
    <r>
      <t>Čiščenje korodirane armature z vodnim curkom pod visokim pritiskom, površina nad glavo horizontalna</t>
    </r>
    <r>
      <rPr>
        <sz val="10"/>
        <color indexed="8"/>
        <rFont val="Arial"/>
        <family val="2"/>
      </rPr>
      <t>, posamične površine od 0,5 m</t>
    </r>
    <r>
      <rPr>
        <vertAlign val="superscript"/>
        <sz val="10"/>
        <color indexed="8"/>
        <rFont val="Arial"/>
        <family val="2"/>
      </rPr>
      <t>2</t>
    </r>
    <r>
      <rPr>
        <sz val="10"/>
        <color indexed="8"/>
        <rFont val="Arial"/>
        <family val="2"/>
      </rPr>
      <t xml:space="preserve"> do 1,0 m</t>
    </r>
    <r>
      <rPr>
        <vertAlign val="superscript"/>
        <sz val="10"/>
        <color indexed="8"/>
        <rFont val="Arial"/>
        <family val="2"/>
      </rPr>
      <t>2</t>
    </r>
  </si>
  <si>
    <t xml:space="preserve">Projektantski nadzor </t>
  </si>
  <si>
    <t>Preskusi, nadzor in tehnična dokumentacija</t>
  </si>
  <si>
    <t>7.9.1</t>
  </si>
  <si>
    <t>7.9.2</t>
  </si>
  <si>
    <t>79 xxx</t>
  </si>
  <si>
    <t>79 511</t>
  </si>
  <si>
    <t>7.9.3</t>
  </si>
  <si>
    <t>7.9.4</t>
  </si>
  <si>
    <t>7.9.5</t>
  </si>
  <si>
    <t>Izvedba dodatnih preiskusov varivosti oz. kemijske analize</t>
  </si>
  <si>
    <t>POPIS DEL</t>
  </si>
  <si>
    <t>3.1 NAČRT GRADBENIH KONSTRUKCIJ - NAČRT MOSTU</t>
  </si>
  <si>
    <t>Popisi del so izvedeni v skladu s TSC 09.000:2006 "Popisi del pri gradnji cest"</t>
  </si>
  <si>
    <r>
      <t>m</t>
    </r>
    <r>
      <rPr>
        <vertAlign val="superscript"/>
        <sz val="10"/>
        <rFont val="Arial"/>
        <family val="2"/>
      </rPr>
      <t>1</t>
    </r>
  </si>
  <si>
    <t>Podrobnejši opis</t>
  </si>
  <si>
    <r>
      <t>m</t>
    </r>
    <r>
      <rPr>
        <vertAlign val="superscript"/>
        <sz val="10"/>
        <rFont val="Arial"/>
        <family val="2"/>
      </rPr>
      <t>2</t>
    </r>
  </si>
  <si>
    <t>12 27x</t>
  </si>
  <si>
    <t>Odstranitev  tirnic in vzdrževalnih vozičkov z odrezom in razrezom. Postavka vključuje odvoz in predajo odstranjenih materialov na trajno deponijo.</t>
  </si>
  <si>
    <t>V postavkah "odstranitev" se upošteva tudi odvoz in predaja odstranjenega materiala na trajno deponijo.</t>
  </si>
  <si>
    <r>
      <t>Odstranitev cementnega betona, z vodnim curkom pod visokim pritiskom, z odkrivanjem armature, površina horizontalna</t>
    </r>
    <r>
      <rPr>
        <sz val="10"/>
        <color indexed="8"/>
        <rFont val="Arial"/>
        <family val="2"/>
      </rPr>
      <t>, posamična površina prereza do 1,0 m</t>
    </r>
    <r>
      <rPr>
        <vertAlign val="superscript"/>
        <sz val="10"/>
        <color indexed="8"/>
        <rFont val="Arial"/>
        <family val="2"/>
      </rPr>
      <t>2</t>
    </r>
    <r>
      <rPr>
        <sz val="10"/>
        <color indexed="8"/>
        <rFont val="Arial"/>
        <family val="2"/>
      </rPr>
      <t>, globina nad 50 mm</t>
    </r>
  </si>
  <si>
    <r>
      <t>Odstranitev cementnega betona, z vodnim curkom pod visokim pritiskom, z odkrivanjem armature, površina horizontalna</t>
    </r>
    <r>
      <rPr>
        <sz val="10"/>
        <color indexed="8"/>
        <rFont val="Arial"/>
        <family val="2"/>
      </rPr>
      <t>, posamična površina prereza nad 10 m</t>
    </r>
    <r>
      <rPr>
        <vertAlign val="superscript"/>
        <sz val="10"/>
        <color indexed="8"/>
        <rFont val="Arial"/>
        <family val="2"/>
      </rPr>
      <t>2</t>
    </r>
    <r>
      <rPr>
        <sz val="10"/>
        <color indexed="8"/>
        <rFont val="Arial"/>
        <family val="2"/>
      </rPr>
      <t>, globina nad 50 mm</t>
    </r>
  </si>
  <si>
    <t xml:space="preserve">Odstranitev vseh dilatacij na objektu (12 kom). Postavka vsebuje tudi odvoz in predajo odstranjenega materiala na trajno deponijo. </t>
  </si>
  <si>
    <t>7.9.6</t>
  </si>
  <si>
    <t>Odvzem vzorcev na predpisanih mestih ter izvedba analize pred pričetkom del</t>
  </si>
  <si>
    <t>Izvedba dodatnih preiskusov s penetranti</t>
  </si>
  <si>
    <t>Preiskusi s penetranti za odkrivanje morebitnih razpok na posameznih mestih, po končanem ćiščenju in peskanju konstrukcije</t>
  </si>
  <si>
    <t>Postavka vključuje izdelavo, montažo in demontažo opaža. Navedena je skupna površina opaženih površin.</t>
  </si>
  <si>
    <t xml:space="preserve">V kolikor se pri razgaljenju armature (ob izlivnikih, dilatacijah in na mestu lokalnega zamakanja AB plošč)  izkaže, da so korozijske poškodbe povzročile redukcijo prečnega prereza večjo od 10%, je potrebno armaturo dovariti. </t>
  </si>
  <si>
    <t>Dobava in postavitev rebrastih palic S400 (RA 400/500) s premerom 14mm in več, za srednje zahtevno ojačitev</t>
  </si>
  <si>
    <r>
      <t>Dobava in vgraditev ojačenega cementnega betona C35/45 v prerez do 0,15 m</t>
    </r>
    <r>
      <rPr>
        <vertAlign val="superscript"/>
        <sz val="10"/>
        <color indexed="8"/>
        <rFont val="Arial"/>
        <family val="2"/>
      </rPr>
      <t>3</t>
    </r>
    <r>
      <rPr>
        <sz val="10"/>
        <color indexed="8"/>
        <rFont val="Arial"/>
        <family val="2"/>
      </rPr>
      <t>/m</t>
    </r>
    <r>
      <rPr>
        <vertAlign val="superscript"/>
        <sz val="10"/>
        <color indexed="8"/>
        <rFont val="Arial"/>
        <family val="2"/>
      </rPr>
      <t>2</t>
    </r>
  </si>
  <si>
    <t>53 261</t>
  </si>
  <si>
    <t>53 263</t>
  </si>
  <si>
    <r>
      <t>Dobava in vgraditev ojačenega cementnega betona C35/45 v prerez do 0,50 m</t>
    </r>
    <r>
      <rPr>
        <vertAlign val="superscript"/>
        <sz val="10"/>
        <color indexed="8"/>
        <rFont val="Arial"/>
        <family val="2"/>
      </rPr>
      <t>3</t>
    </r>
    <r>
      <rPr>
        <sz val="10"/>
        <color indexed="8"/>
        <rFont val="Arial"/>
        <family val="2"/>
      </rPr>
      <t>/m</t>
    </r>
    <r>
      <rPr>
        <vertAlign val="superscript"/>
        <sz val="10"/>
        <color indexed="8"/>
        <rFont val="Arial"/>
        <family val="2"/>
      </rPr>
      <t>2</t>
    </r>
  </si>
  <si>
    <r>
      <t>Porušitev monolino izvedenega cementnega betona s površino prereza od 0,21 m</t>
    </r>
    <r>
      <rPr>
        <vertAlign val="superscript"/>
        <sz val="10"/>
        <color indexed="8"/>
        <rFont val="Arial"/>
        <family val="2"/>
      </rPr>
      <t>2</t>
    </r>
    <r>
      <rPr>
        <sz val="10"/>
        <color indexed="8"/>
        <rFont val="Arial"/>
        <family val="2"/>
      </rPr>
      <t xml:space="preserve"> do 0,30 m</t>
    </r>
    <r>
      <rPr>
        <vertAlign val="superscript"/>
        <sz val="10"/>
        <color indexed="8"/>
        <rFont val="Arial"/>
        <family val="2"/>
      </rPr>
      <t>2</t>
    </r>
  </si>
  <si>
    <t>Vertikalni nepremični delovni odri višine do 5 m  in svetle delovne višine 2 m za delo ob opornikih in vmesnih stebrih. Višina varovalne ograje znaša 2 m. Postavka vsebuje dobavo, montažo, vzdrževanje, demontažo in odstranitev delovnih odrov. Obračun od terena do delovnega poda po vertikalni projekciji (narisu)</t>
  </si>
  <si>
    <r>
      <t>Dobava in vgraditev ojačenega cementnega betona C30/37 v prerez do 0,15 m</t>
    </r>
    <r>
      <rPr>
        <vertAlign val="superscript"/>
        <sz val="10"/>
        <color indexed="8"/>
        <rFont val="Arial"/>
        <family val="2"/>
      </rPr>
      <t>3</t>
    </r>
    <r>
      <rPr>
        <sz val="10"/>
        <color indexed="8"/>
        <rFont val="Arial"/>
        <family val="2"/>
      </rPr>
      <t>/m</t>
    </r>
    <r>
      <rPr>
        <vertAlign val="superscript"/>
        <sz val="10"/>
        <color indexed="8"/>
        <rFont val="Arial"/>
        <family val="2"/>
      </rPr>
      <t>2</t>
    </r>
  </si>
  <si>
    <r>
      <t>Čiščenje površine cementnega betona z odkrito armaturo, z vodnim curkom pod visokim pritiskom, površina nad glavo horizontalna</t>
    </r>
    <r>
      <rPr>
        <sz val="10"/>
        <color indexed="8"/>
        <rFont val="Arial"/>
        <family val="2"/>
      </rPr>
      <t>, posamična površina prereza do 1,0 m</t>
    </r>
    <r>
      <rPr>
        <vertAlign val="superscript"/>
        <sz val="10"/>
        <color indexed="8"/>
        <rFont val="Arial"/>
        <family val="2"/>
      </rPr>
      <t>2</t>
    </r>
  </si>
  <si>
    <t>5.5.4</t>
  </si>
  <si>
    <t>55 537</t>
  </si>
  <si>
    <t>55 577</t>
  </si>
  <si>
    <r>
      <t>Protikorozijska zaščita armature z nanašanjem premaza na cementni bazi v skladu z navodili proizvajalca, površina nad glavo horizontalna, posamične površine od 0,5 m</t>
    </r>
    <r>
      <rPr>
        <vertAlign val="superscript"/>
        <sz val="10"/>
        <color indexed="8"/>
        <rFont val="Arial"/>
        <family val="2"/>
      </rPr>
      <t>2</t>
    </r>
    <r>
      <rPr>
        <sz val="10"/>
        <color indexed="8"/>
        <rFont val="Arial"/>
        <family val="2"/>
      </rPr>
      <t xml:space="preserve"> do 1,0 m</t>
    </r>
    <r>
      <rPr>
        <vertAlign val="superscript"/>
        <sz val="10"/>
        <color indexed="8"/>
        <rFont val="Arial"/>
        <family val="2"/>
      </rPr>
      <t>2</t>
    </r>
  </si>
  <si>
    <t>Priprava in vgraditev veznega sloja in sanacijske malte z dodatkom umetnih vlaken z nizko skrčljivostjo, površina nad glavo horizontalna, posamične površine do 1,0 m2, debelina od 20 mm do 40 mm</t>
  </si>
  <si>
    <t>55 777</t>
  </si>
  <si>
    <t>55 323</t>
  </si>
  <si>
    <t>Čiščenje površine cementnega betona brez odkrite armature, z vodnim curkom pod visokim pritiskom, površina  horizontalna, posamična površina prereza nad 10,0 m2</t>
  </si>
  <si>
    <t>53 323</t>
  </si>
  <si>
    <t>Čiščenje površine cementnega betona brez odkrite armature, z vodnim curkom pod visokim pritiskom, površina  nad glavo horizontalna, posamična površina prereza nad 10,0 m2</t>
  </si>
  <si>
    <t>5.5.5</t>
  </si>
  <si>
    <t>5.5.6</t>
  </si>
  <si>
    <t>53 971</t>
  </si>
  <si>
    <t>5.5.7</t>
  </si>
  <si>
    <t>5.5.8</t>
  </si>
  <si>
    <t>5.5.9</t>
  </si>
  <si>
    <t>5.5.10</t>
  </si>
  <si>
    <t>5.5.11</t>
  </si>
  <si>
    <t>55 327</t>
  </si>
  <si>
    <r>
      <t>Čiščenje površine cementnega betona z odkrito armaturo, z vodnim curkom pod visokim pritiskom, površina horizontalna, posamična površina prereza do 10,0 m</t>
    </r>
    <r>
      <rPr>
        <vertAlign val="superscript"/>
        <sz val="10"/>
        <color indexed="8"/>
        <rFont val="Arial"/>
        <family val="2"/>
      </rPr>
      <t>2</t>
    </r>
  </si>
  <si>
    <r>
      <t>Čiščenje korodirane armature z vodnim curkom pod visokim pritiskom, površina horizontalna</t>
    </r>
    <r>
      <rPr>
        <sz val="10"/>
        <color indexed="8"/>
        <rFont val="Arial"/>
        <family val="2"/>
      </rPr>
      <t>, posamične površine od 0,5 m</t>
    </r>
    <r>
      <rPr>
        <vertAlign val="superscript"/>
        <sz val="10"/>
        <color indexed="8"/>
        <rFont val="Arial"/>
        <family val="2"/>
      </rPr>
      <t>2</t>
    </r>
    <r>
      <rPr>
        <sz val="10"/>
        <color indexed="8"/>
        <rFont val="Arial"/>
        <family val="2"/>
      </rPr>
      <t xml:space="preserve"> do 1,0 m</t>
    </r>
    <r>
      <rPr>
        <vertAlign val="superscript"/>
        <sz val="10"/>
        <color indexed="8"/>
        <rFont val="Arial"/>
        <family val="2"/>
      </rPr>
      <t>2</t>
    </r>
  </si>
  <si>
    <t>55 522</t>
  </si>
  <si>
    <r>
      <t>Protikorozijska zaščita armature z nanašanjem premaza na cementni bazi v skladu z navodili proizvajalca, površina  horizontalna, posamične površine od 0,5 m</t>
    </r>
    <r>
      <rPr>
        <vertAlign val="superscript"/>
        <sz val="10"/>
        <color indexed="8"/>
        <rFont val="Arial"/>
        <family val="2"/>
      </rPr>
      <t>2</t>
    </r>
    <r>
      <rPr>
        <sz val="10"/>
        <color indexed="8"/>
        <rFont val="Arial"/>
        <family val="2"/>
      </rPr>
      <t xml:space="preserve"> do 1,0 m</t>
    </r>
    <r>
      <rPr>
        <vertAlign val="superscript"/>
        <sz val="10"/>
        <color indexed="8"/>
        <rFont val="Arial"/>
        <family val="2"/>
      </rPr>
      <t>2</t>
    </r>
  </si>
  <si>
    <t>55 562</t>
  </si>
  <si>
    <t>55 737</t>
  </si>
  <si>
    <t>Priprava in vgraditev veznega sloja in sanacijske malte z dodatkom umetnih vlaken z nizko skrčljivostjo, površina horizontalna, posamične površine do 10,0 m2, debelina od 20 mm do 40 mm.</t>
  </si>
  <si>
    <t>55 ..1</t>
  </si>
  <si>
    <t>55 ..2</t>
  </si>
  <si>
    <t>Odstranitev stare razpadajoče malte iz fug na vertikalnih stenah opornikov in ponovno fugiranje s polimerno modificirano neskrčljivo sanacijsko malto.</t>
  </si>
  <si>
    <t>Ključavničarska dela in dela v jeklu</t>
  </si>
  <si>
    <t>5.8</t>
  </si>
  <si>
    <t>58 241</t>
  </si>
  <si>
    <t xml:space="preserve">Dobava in vgradnja nosilne konstrukcije ograje za pešce in kolesarje iz pravokotnih profilov </t>
  </si>
  <si>
    <t xml:space="preserve">Višina ograje znaša 1,2 m. Stebričke nove ograje se privari na obstojče odrezane stebričke stare ograje. Ograja je protikorozijsko zaščitena s premaznim sistemom. </t>
  </si>
  <si>
    <t>5.8.1</t>
  </si>
  <si>
    <t>5.8.2</t>
  </si>
  <si>
    <t xml:space="preserve">Dobava in vgradnja zaprtega polnila iz ekspandirane pločevine za ograjo za pešce in kolesarje </t>
  </si>
  <si>
    <r>
      <t xml:space="preserve">Dobava in vgradnja prehodne vodotesne dilatacijske konstrukcije za pomično zmogljivost </t>
    </r>
    <r>
      <rPr>
        <sz val="10"/>
        <color indexed="8"/>
        <rFont val="Calibri"/>
        <family val="2"/>
      </rPr>
      <t xml:space="preserve">± </t>
    </r>
    <r>
      <rPr>
        <sz val="10"/>
        <color indexed="8"/>
        <rFont val="Arial"/>
        <family val="2"/>
      </rPr>
      <t>25 mm</t>
    </r>
  </si>
  <si>
    <t>m1</t>
  </si>
  <si>
    <r>
      <t xml:space="preserve">Dobava in vgradnja prehodne vodotesne dilatacijske konstrukcije za pomično zmogljivost </t>
    </r>
    <r>
      <rPr>
        <sz val="10"/>
        <color indexed="8"/>
        <rFont val="Calibri"/>
        <family val="2"/>
      </rPr>
      <t xml:space="preserve">± </t>
    </r>
    <r>
      <rPr>
        <sz val="10"/>
        <color indexed="8"/>
        <rFont val="Arial"/>
        <family val="2"/>
      </rPr>
      <t>50 mm</t>
    </r>
  </si>
  <si>
    <t>58 721</t>
  </si>
  <si>
    <t>Dobava in vgradnja jeklene nosilne konstrukcije v vijačeni izvedbi iz konstrukcijskega jekla S235</t>
  </si>
  <si>
    <t>ZEM. DELA SKUPAJ:</t>
  </si>
  <si>
    <t>VOZ. KON. SKUPAJ:</t>
  </si>
  <si>
    <t>ODVOD. SKUPAJ:</t>
  </si>
  <si>
    <t xml:space="preserve">Začasno podpiranje konstrukcije </t>
  </si>
  <si>
    <t>kom</t>
  </si>
  <si>
    <t>Strojna odstranitev bitumenskega ali epoksi premaza in hidroizolacije z voziščne plošče z rezkanjem</t>
  </si>
  <si>
    <t>Vgradnja reperjev in geodetski nadzor</t>
  </si>
  <si>
    <t>Varnostni načrt</t>
  </si>
  <si>
    <t>Vertikalni nepremični delovni oder za izvajanje del, višina odra do 5 m</t>
  </si>
  <si>
    <r>
      <t xml:space="preserve">Porušitev in odstranitev robnika iz naravnega kamna </t>
    </r>
    <r>
      <rPr>
        <u val="single"/>
        <sz val="10"/>
        <rFont val="Arial"/>
        <family val="2"/>
      </rPr>
      <t>na objektu</t>
    </r>
    <r>
      <rPr>
        <sz val="10"/>
        <rFont val="Arial"/>
        <family val="2"/>
      </rPr>
      <t>. Postavka vključuje odvoz in predajo odstranjenih materialov na trajno deponijo.</t>
    </r>
  </si>
  <si>
    <t>Obračunske količine se nanašajo na območje objekta - mostu; t.j. območje med krajnima dilatacijama v oseh 1 in 1', razen kjer je izrecno drugače navedeno.</t>
  </si>
  <si>
    <t>Odstranitev  obstoječe ograje za pešce na objektu in na opornikih - odrez stebričkov ograje. Postavka vključuje odvoz in predajo odstranjenih materialov na trajno deponijo.</t>
  </si>
  <si>
    <t>58 711</t>
  </si>
  <si>
    <t>Dobava in vgradnja  jeklene nosilne konstrukcije v vijačeni izvedbi iz konstrukcijskega jekla S235</t>
  </si>
  <si>
    <t>Dobava in vgradnja  jeklene nosilne konstrukcije v varjeni izvedbi iz konstrukcijskega jekla S235</t>
  </si>
  <si>
    <t>V teži jeklene nosilne konstrukcije je že upoštevan 5% dodatek na zvare in vijake.</t>
  </si>
  <si>
    <t>Polnilo ograje je ekspandirana pločevina z dolžino okenca 90, širino 40, širina rebra 5,0, debelina rebra 4,0, debelina ekspandiranja 0,80 (npr. pločevina Vesmetal 9040/5040). Dimenzije panelov znašajo: 700x1600 mm (40 kos), 700x1500 mm (126 kos), 700x1380 mm (16 kos)</t>
  </si>
  <si>
    <t>5.8.3</t>
  </si>
  <si>
    <t>Dobava in vgradnja informacijske table (po načrtu arhitekture) kot polnilo ograje.</t>
  </si>
  <si>
    <t>Dim. 700x1600 mm, 2 kos</t>
  </si>
  <si>
    <t>Izvedba novega priključka prečnega nosilca pod vzdolžniki po načrtu št. JK-11, kvaliteta materiala S235 J2. Skupno 21 kom.</t>
  </si>
  <si>
    <t>Odstranitev priključka prečnega nosilca pod vzdolžniki v kovičeni izvedbi. Skupno 21 kom.</t>
  </si>
  <si>
    <t>Dobava in vgradnja jeklene nosilne konstrukcije v varjeni izvedbi iz konstrukcijskega jekla S235</t>
  </si>
  <si>
    <t>Izvedba novih vertikal po načrtu št. JK-12, kvaliteta materiala S235 J2. Skupno 24 kom.</t>
  </si>
  <si>
    <t>Odstranitev vertikal, skupno 24 kom.</t>
  </si>
  <si>
    <t>Izvedba novih prečnih povezav po načrtu št. JK-13. Skupno 34 kom.</t>
  </si>
  <si>
    <t>Odstranitev prečnih povezav, skupno 34 kom.</t>
  </si>
  <si>
    <t xml:space="preserve">Demontaža in odstranitev jeklene nosilne konstrukcije </t>
  </si>
  <si>
    <t>Demontaža in odstranitev jeklene nosilne konstrukcije</t>
  </si>
  <si>
    <t>Odstranitev vetrne vezi, skupno 28 kom.</t>
  </si>
  <si>
    <t>Izvedba novih prečnih nosilcev pod gerberjevimi prečniki po načrtu št. JK-14 in JK-15, material S235 J2. Skupno 2 kom.</t>
  </si>
  <si>
    <t>Odstranitev prečnih nosilcev pod gerberjevimi prečniki, skupno 2 kom.</t>
  </si>
  <si>
    <t>Ojačitev spodnjega pasu glavnih nosilcev po načrtu št. JK-05, material S235 J2.</t>
  </si>
  <si>
    <t>Ojačitev vzdolžnikov po načrtu št. JK-07, material S235 J2.</t>
  </si>
  <si>
    <t xml:space="preserve">Sanacija zaščite proti koroziji </t>
  </si>
  <si>
    <t>Sanacija zaščite proti koroziji (vse površine jeklenih elementov) s peskanjem celotne konstrukcije do Sa2½ , čiščenje korozije z lopaticami in kladivi, odpraševanje ter izvedba zaščite proti koroziji s sistemom epoksi cink temeljni, epoksidni vmesni ter PU pokrivni premaz v skupni debelini 300μm. Postavka vsebuje tudi zbiranje in odvoz celotne količine uporabljenega sredstva za peskanje ter čiščenje površine opornikov in ležišč.</t>
  </si>
  <si>
    <t>Izvedba vrtin za injektiranje desnobrežnega vmesnega opornika, globina okvirno 6-8 m</t>
  </si>
  <si>
    <t>Injektiranje terena pod temelji globine cca. 2m, skladno s predlogom sanacije v geološko - mehanskem poročilu</t>
  </si>
  <si>
    <t>Sanacija podkonstrukcije kandelabrov po načrtu JK-16, material S235 J2. Skupno 3 kos.</t>
  </si>
  <si>
    <t>Odstranitev podkonstrukcije kandelabrov na gorvodni strani mostu. Skupno 6 kom.</t>
  </si>
  <si>
    <t>5.8.4</t>
  </si>
  <si>
    <t>5.8.5</t>
  </si>
  <si>
    <t>5.8.6</t>
  </si>
  <si>
    <t>5.8.7</t>
  </si>
  <si>
    <t>5.8.9</t>
  </si>
  <si>
    <t>5.8.10</t>
  </si>
  <si>
    <t>5.8.11</t>
  </si>
  <si>
    <t>5.8.12</t>
  </si>
  <si>
    <t>5.8.13</t>
  </si>
  <si>
    <t>5.8.14</t>
  </si>
  <si>
    <t>5.8.15</t>
  </si>
  <si>
    <t>5.8.16</t>
  </si>
  <si>
    <t>5.8.17</t>
  </si>
  <si>
    <t>5.8.18</t>
  </si>
  <si>
    <t>5.8.20</t>
  </si>
  <si>
    <t>5.8.21</t>
  </si>
  <si>
    <t>5.8.22</t>
  </si>
  <si>
    <t>5.8.23</t>
  </si>
  <si>
    <t>5.8.24</t>
  </si>
  <si>
    <t>5.8.25</t>
  </si>
  <si>
    <t>5.8.26</t>
  </si>
  <si>
    <t>5.9/1</t>
  </si>
  <si>
    <t>5.9/1.1</t>
  </si>
  <si>
    <t xml:space="preserve">Odstranitev obstoječih izlivnikov, stranski vtok - pod robnikom, vertikalni odtok (42 kom). Postavka vsebuje tudi odvoz odstranjenega materiala na trajno deponijo </t>
  </si>
  <si>
    <t>Delovni in zaščitni (lovilni) oder, delovni pod mora preprečevati padanje materiala v vodotok</t>
  </si>
  <si>
    <r>
      <t>Čiščenje kontaminiranega betona na</t>
    </r>
    <r>
      <rPr>
        <u val="single"/>
        <sz val="10"/>
        <color indexed="8"/>
        <rFont val="Arial"/>
        <family val="2"/>
      </rPr>
      <t xml:space="preserve"> spodnji strani plošče</t>
    </r>
    <r>
      <rPr>
        <sz val="10"/>
        <color indexed="8"/>
        <rFont val="Arial"/>
        <family val="2"/>
      </rPr>
      <t xml:space="preserve"> z visokotlačnim vodnim curkom </t>
    </r>
    <r>
      <rPr>
        <u val="single"/>
        <sz val="10"/>
        <color indexed="8"/>
        <rFont val="Arial"/>
        <family val="2"/>
      </rPr>
      <t>na mestu lokalnega zamakanja AB plošče vozišča</t>
    </r>
    <r>
      <rPr>
        <sz val="10"/>
        <color indexed="8"/>
        <rFont val="Arial"/>
        <family val="2"/>
      </rPr>
      <t xml:space="preserve">.Postavka vsebuje tudi odvoz odstranjenega materiala na trajno deponijo. </t>
    </r>
  </si>
  <si>
    <r>
      <t xml:space="preserve">Čiščenje kontaminiranega betona z visokotlačnim vodnim curkom </t>
    </r>
    <r>
      <rPr>
        <u val="single"/>
        <sz val="10"/>
        <color indexed="8"/>
        <rFont val="Arial"/>
        <family val="2"/>
      </rPr>
      <t>na robnih vencih opornikov</t>
    </r>
    <r>
      <rPr>
        <sz val="10"/>
        <color indexed="8"/>
        <rFont val="Arial"/>
        <family val="2"/>
      </rPr>
      <t xml:space="preserve">. Postavka vsebuje tudi odvoz odstranjenega materiala na trajno deponijo. </t>
    </r>
  </si>
  <si>
    <t>55 741</t>
  </si>
  <si>
    <t>5.5.14</t>
  </si>
  <si>
    <r>
      <t>Čiščenje kontaminiranega betona na</t>
    </r>
    <r>
      <rPr>
        <u val="single"/>
        <sz val="10"/>
        <rFont val="Arial"/>
        <family val="2"/>
      </rPr>
      <t xml:space="preserve"> zgornji strani voziščne plošče</t>
    </r>
    <r>
      <rPr>
        <sz val="10"/>
        <rFont val="Arial"/>
        <family val="2"/>
      </rPr>
      <t xml:space="preserve">. Postavka vsebuje tudi odvoz odstranjenega materiala na trajno deponijo. </t>
    </r>
  </si>
  <si>
    <r>
      <t>Čiščenje kontaminiranega betona</t>
    </r>
    <r>
      <rPr>
        <u val="single"/>
        <sz val="10"/>
        <rFont val="Arial"/>
        <family val="2"/>
      </rPr>
      <t xml:space="preserve"> na spodnji strani voziščne plošče</t>
    </r>
    <r>
      <rPr>
        <sz val="10"/>
        <rFont val="Arial"/>
        <family val="2"/>
      </rPr>
      <t xml:space="preserve">. Postavka vsebuje tudi odvoz odstranjenega materiala na trajno deponijo. </t>
    </r>
  </si>
  <si>
    <r>
      <t xml:space="preserve">Dobava in nanos penetracijskega impregnacijskega vodoodbojnega premaza </t>
    </r>
    <r>
      <rPr>
        <u val="single"/>
        <sz val="10"/>
        <rFont val="Arial"/>
        <family val="2"/>
      </rPr>
      <t>na spodnji in zgornji strani voziščne plošče</t>
    </r>
    <r>
      <rPr>
        <sz val="10"/>
        <rFont val="Arial"/>
        <family val="2"/>
      </rPr>
      <t xml:space="preserve"> (npr. Sikagard, TKK Tekamal Silifob) </t>
    </r>
  </si>
  <si>
    <r>
      <t>Vertikalne, s kamnito oblogo obložene površine</t>
    </r>
    <r>
      <rPr>
        <u val="single"/>
        <sz val="10"/>
        <color indexed="8"/>
        <rFont val="Arial"/>
        <family val="2"/>
      </rPr>
      <t xml:space="preserve"> krajnih in vmesnh opornikov</t>
    </r>
  </si>
  <si>
    <t xml:space="preserve">Izdelava in demontaža opaža za novo ploščo hodnikov za pešce in kolesarje. Postavka vključuje izdelavo, montažo in demontažo opaža.  </t>
  </si>
  <si>
    <t xml:space="preserve">Začasno podpiranje paličnih prečnikov med deli pri zamenjavi paličnih prečnikov. Postavka zajema premikanje nosilcev za začasno podpiranje glede na potek sanacije ter dobavo in vgradnjo treh hidravličnih dvigalk (dvižna zmogljivost 500 kN, višinska omejitev 85 mm). </t>
  </si>
  <si>
    <t>5.9./2.5</t>
  </si>
  <si>
    <t>59 792</t>
  </si>
  <si>
    <t xml:space="preserve">Dobava in vgradnja ločilne/dilatacijske plasti - plošč ekstrudiranega polistirena XPS (npr. Stirodur) med zgornjo pasnico glavnih nosilcev in novo AB ploščo hodnikov. Debelina plošč je ocenjena na 2 - 3 cm. </t>
  </si>
  <si>
    <t>Dobava in vgradnja ločilne/dilatacijske plasti iz ektrudiranega polistirena (XPS), skupno cca 4,5 m3.</t>
  </si>
  <si>
    <r>
      <t xml:space="preserve">Dobava in vgradnja dilatacij D3 na mestu nepomičnega gerberjevega členka (os 17) po načrtu št. AB-12 (npr. Maurer D, Mageba Tensa grip RS). Skupno 1 kom. Pred pričetkom je potrebno v sodelovanju z izbranim proizvajalcem pripraviti </t>
    </r>
    <r>
      <rPr>
        <u val="single"/>
        <sz val="10"/>
        <color indexed="8"/>
        <rFont val="Arial"/>
        <family val="2"/>
      </rPr>
      <t>projekt vgradnje dilatacij</t>
    </r>
    <r>
      <rPr>
        <sz val="10"/>
        <color indexed="8"/>
        <rFont val="Arial"/>
        <family val="2"/>
      </rPr>
      <t>.</t>
    </r>
  </si>
  <si>
    <r>
      <t xml:space="preserve">Dobava in vgradnja dilatacij D1 in D2 na mestu krajnih opornikov in pomičnega gerberjevega členka (osi 1, 1', 17') po načrtu št. AB-11 in AB-12 (npr. Maurer D, Mageba Tensa Grip RS). Skupno 3 kom. Pred pričetkom je potrebno v sodelovanju z izbranim proizvajalcem pripraviti </t>
    </r>
    <r>
      <rPr>
        <u val="single"/>
        <sz val="10"/>
        <color indexed="8"/>
        <rFont val="Arial"/>
        <family val="2"/>
      </rPr>
      <t>projekt vgradnje dilatacij.</t>
    </r>
  </si>
  <si>
    <t>Delna zapora prometa. Postavka vključuje tudi izdelavo vse potrebne dokumentacije (elaborati, dovoljenja) ter dobavo, postavitev, vzdrževanje in odstranitev prometne signalizacije.</t>
  </si>
  <si>
    <t>Popolna zapora prometa. Postavka vključuje tudi izdelavo vse potrebne dokumentacije (elaborati, dovoljenja) ter dobavo, postavitev, vzdrževanje in odstranitev prometne signalizacije.</t>
  </si>
  <si>
    <t>Površinska obdelava hodnikov</t>
  </si>
  <si>
    <t>33 ..1</t>
  </si>
  <si>
    <t>Površinska obdelava hodnikov: stezi za pešce in kolesarje (skupna širina 2,14 m) štokani, vmesna površina (širine 0,40 m) grobobrušena - znotraj dilatacij na mestu osi se izvede razrez površine v globino 2 cm - podrobna členitev je podana v načrtu arhitekture.</t>
  </si>
  <si>
    <t>Dobava in vgradnja cementnega betona novih plošč hodnikov. Debelina plošče znaša 10 cm; beton C30/37, XC4, XF4, XD3. Beton mora zagotavljati vodonepropustnost. Granulacija 0,16 mm.  V ceno mora biti vključen projekt betona, ki ga je potrebno pripraviti pred pričetkom izvedbe plošče, v katerem bodo definirani pogoji vgradnje, dilatiranja, itd. ter predlagani ukrepi za zagotovitev uporabnosti in trajnosti. Projekt betona je potrebno posredovati v potrditev odgovornemu projektantu ter nadzorniku.</t>
  </si>
  <si>
    <t xml:space="preserve">Zatesnitev reg z elastično fugirno maso (npr. Sikafleks). Členitev reg je podana v načrtu arhitekture. </t>
  </si>
  <si>
    <t>Priprava in vgraditev veznega sloja in sanacijske malte z doatkom umetnih vlaken z nizko skrčljivostjo, površina horizontalna, površina nad 10 m2, debelina do 20 mm</t>
  </si>
  <si>
    <r>
      <rPr>
        <u val="single"/>
        <sz val="10"/>
        <rFont val="Arial"/>
        <family val="2"/>
      </rPr>
      <t>Reprofiliranje zgornje površine voziščne</t>
    </r>
    <r>
      <rPr>
        <sz val="10"/>
        <rFont val="Arial"/>
        <family val="2"/>
      </rPr>
      <t xml:space="preserve"> AB plošče s sanacijskimi maltami (mikroarmirane malte iz. epoksidna malta s kremenčevim posipom - glede na dejansko potrebno stopnjo izravnavanja površine) po odstranitvi hidroizolacije (rezkanju) in čiščenju z vodnim curkom; priprava - izravnava površine za izvedbo hidroizolacije voziščne plošče; dokončen obseg izravnave plošče določi nadzor.</t>
    </r>
  </si>
  <si>
    <r>
      <t xml:space="preserve">Dobava in vgradnja prehodne vodotesne dilatacijske konstrukcije za pomično zmogljivost </t>
    </r>
    <r>
      <rPr>
        <sz val="10"/>
        <rFont val="Calibri"/>
        <family val="2"/>
      </rPr>
      <t xml:space="preserve">± </t>
    </r>
    <r>
      <rPr>
        <sz val="10"/>
        <rFont val="Arial"/>
        <family val="2"/>
      </rPr>
      <t>25 mm</t>
    </r>
  </si>
  <si>
    <r>
      <t xml:space="preserve">Dobava in vgradnja vmesnih dilatacij AB  plošč D4 po načrtu št. AB-10, vključno s polimernim betonom dilatacij; na vozišču npr. Maurer Betoflex ali Mageba Tensa-Crete RE, na hodnikih dilatacijski trakovi npr. Lespatex Besaplast ali Sika Waterbar. Skupno 8 kom. Pred pričetkom je potrebno v sodelovanju z izbranim proizvajalcem </t>
    </r>
    <r>
      <rPr>
        <u val="single"/>
        <sz val="10"/>
        <rFont val="Arial"/>
        <family val="2"/>
      </rPr>
      <t>pripraviti projekt vgradnje dilatacij.</t>
    </r>
  </si>
  <si>
    <t>Dobava in vgraditev mostnega izlivnika po načrtu AB-03 in AB-04 s stranskim vtokom (pod robnikom) in direktnim (vertikalnim) odtokom DN150, sestavni deli izlivnika so iz sive litine in bituminizirani, preko izlivnika se vrši tudi odvodnjavanja pronicujočih vod  (npr. Hollko 1000)</t>
  </si>
  <si>
    <t>5.2.2</t>
  </si>
  <si>
    <t>Dobava in postavitev rebrastih palic S400 (RA 400/500) s premerom 10mm za srednje zahtevno ojačitev</t>
  </si>
  <si>
    <t>Armatura sidranja robnikov po načrtu AB-02, vključno z dobavo in vgradnjo epoksidne smole (npr. Hilti HIT-RE500) za sidranje palic v AB ploščo.</t>
  </si>
  <si>
    <t>5.2.3</t>
  </si>
  <si>
    <t>Dobava in postavitev rebrastih palic S400 (RA 400/500) s premerom 16mm za srednje zahtevno ojačitev</t>
  </si>
  <si>
    <t>Armatura ob izlivnikih po načrtu št. AB-04.</t>
  </si>
  <si>
    <t>5.2.4</t>
  </si>
  <si>
    <t>Armatura za sidranje dilatacij D1, D2 in D3 po načrtu št. AB-011 in AB-12.</t>
  </si>
  <si>
    <t>Izdelava opaža za obbetoniranje izlivnikov, dilatacij, prečnih povezav ter cevk za odvod pronicujoče vode</t>
  </si>
  <si>
    <t>Končen obseg sanacije določi nadzor v sodelovanju s projektantom.</t>
  </si>
  <si>
    <r>
      <t xml:space="preserve">Vso razgaljeno, očiščeno in dovarjeno armaturo je potrebno takoj zaščititi z  protikorozijskim premazom  z dodatkom inhibitorja korozije (npr. </t>
    </r>
    <r>
      <rPr>
        <sz val="10"/>
        <rFont val="Arial"/>
        <family val="2"/>
      </rPr>
      <t>Sika Top Armatec, TKK Tekamal Antikor)</t>
    </r>
  </si>
  <si>
    <t xml:space="preserve">Po nanosu veznega sloja se očiščene površine reprofilira (prekrije armaturo in površino izravna) z ustrezno polimerno modificirano neskrčljivo mikroarmirano sanacijsko malto (npr. Sika Mono Top, TKK Tekamal). Če je potrebno, v več slojih oz. z opaženjem. </t>
  </si>
  <si>
    <t>Po nanosu veznega sloja se očiščene površine reprofilira s ustrezno polimerno modificirano neskrčljivo mikroarmirano sanacijsko malto (npr. Sika Mono Top, TKK Tekamal). Če je potrebno, v več slojih oz. z opaženjem. Na robnih vencih opornikov je potrebno korigirati naklon površine, da se zagotovi odtekanje vode.</t>
  </si>
  <si>
    <t>Izvedba transparentnega vodoodbojnega zaščitnega premaza na osnovi siloksana</t>
  </si>
  <si>
    <t>Zaščita površine cementnega betona z impregnacijskim premazom na osnovi siloksana</t>
  </si>
  <si>
    <t>5.9/2.2</t>
  </si>
  <si>
    <t>1.4.2</t>
  </si>
  <si>
    <t>3.3.1</t>
  </si>
  <si>
    <t>3.5.1</t>
  </si>
  <si>
    <t>Granitni robniki na območju objekta po načrtu AB-02</t>
  </si>
  <si>
    <t>5.2.5</t>
  </si>
  <si>
    <t>5.9/2.3</t>
  </si>
  <si>
    <t>Koordinator varstva pri delu</t>
  </si>
  <si>
    <t>Kontrola izdelave in montaže z izdajo končnega poročila</t>
  </si>
  <si>
    <t>5.9/2.4</t>
  </si>
  <si>
    <t>59 ..3</t>
  </si>
  <si>
    <t>Dobava in izdelava hidroizolacije z bitumenskimi trakovi debeline 5 mm, sprijemna plast iz epoksidne malte in posip s kremenčevim peskom</t>
  </si>
  <si>
    <t xml:space="preserve">Dobava in zatesnitev vzdolžnih in prečnih reg med asfaltom in robnikom </t>
  </si>
  <si>
    <t xml:space="preserve">Zatesnitev reg na površini hodnika </t>
  </si>
  <si>
    <t xml:space="preserve">Dobava in vgradnja tesnilnega traku </t>
  </si>
  <si>
    <t>Dobava in vgradnja tesnilnega traku ob dilatacijah D1, D2 in D3 na hodniku - po načrtu AB-11 in AB-12</t>
  </si>
  <si>
    <t>GO DELA SKUPAJ:</t>
  </si>
  <si>
    <t>DDV 22%</t>
  </si>
  <si>
    <t>7.9.7</t>
  </si>
  <si>
    <t>7.9.8</t>
  </si>
  <si>
    <t>7.9.9</t>
  </si>
  <si>
    <t>7.9.10</t>
  </si>
  <si>
    <t xml:space="preserve"> Izdelava elaborata začasne prometne ureditve med gradnjo </t>
  </si>
  <si>
    <t>Vsa dela v jeklu izvajati v skladu s SIST EN 1090-2.</t>
  </si>
  <si>
    <t>Odstranitev izlivnika iz voziščne plošče</t>
  </si>
  <si>
    <t xml:space="preserve">Dobava in vgraditev mostnega izlivnika </t>
  </si>
  <si>
    <t>Dobava in vgradnja  jeklene nosilne konstrukcije v varjeni izvedbi iz konstrukcijskega jekla S355J2</t>
  </si>
  <si>
    <t>Izdelava paličnih nosilcev za izvedbo začasnega podpiranja konstrukcije po načrtu JK-19, material S355J2</t>
  </si>
  <si>
    <t>Izvedba novega paličnega prečnika po načrtu št. JK-08 in JK-09, kvaliteta S235 J2. Skupno 12 kom.</t>
  </si>
  <si>
    <t>Izvedba novega spodnjega pasu paličnega prečnika po načrtu JK-10, kvaliteta S235 J2. Skupno 30 kom.</t>
  </si>
  <si>
    <t>Odstranitev obstoječega prečnika v kovičeni izvedbi. Skupno 12 kom.</t>
  </si>
  <si>
    <t>Odstranitev spodnjega pasu paličnega prečnika v kovičeni izvedbi. Skupno 30 kom.</t>
  </si>
  <si>
    <t xml:space="preserve">Izvedba nove vetrne vezi po načrtu št. JK-06, material S235 J2. Skupno 27 polj </t>
  </si>
  <si>
    <t>Ojačitev robnega nosilca hodnika s pločevino (50/8) iz jekla kvalitete S235 J2, po načrtu.</t>
  </si>
  <si>
    <t>7.9.11</t>
  </si>
  <si>
    <t>Izvedba dveh sondažnih vrtin, globine 8 m</t>
  </si>
  <si>
    <t>Izvedba dveh sondažnih vrtin, globine 8 m, za ugotovitev geološko - mehanskih karakteristik tal ob desnobrežnem vmesnem oporniku. Postavka vsebuje tudi izdelavo geomehanskega poročila z analizo možnih vzrokov posedanja opornika ter predlogom sanacije.</t>
  </si>
  <si>
    <t>Vgradnja reperjev in geodetski nadzor (skupno 4 kom)</t>
  </si>
  <si>
    <t>KIM Jeklene nosilne konstrukcije</t>
  </si>
  <si>
    <t>5.7</t>
  </si>
  <si>
    <t>5.7.1</t>
  </si>
  <si>
    <t>56 117</t>
  </si>
  <si>
    <t>Izvedba vrtine v vezljivi zemljini / mehki kamnini premera 110 mm</t>
  </si>
  <si>
    <t>5.7.2</t>
  </si>
  <si>
    <t>57 111</t>
  </si>
  <si>
    <t>Injektiranje ali predinjektiranje vrtine s cementno suspenzijo s portland cementom CEM I 32.5 N</t>
  </si>
  <si>
    <t>Izvedba vrtin in injektiranje</t>
  </si>
  <si>
    <t>14 122</t>
  </si>
  <si>
    <t>Odstranitev hidroizolacije na vozišču na objektu. Postavka vsebuje tudi odvoz odstranjenega materiala na trajno deponijo.</t>
  </si>
  <si>
    <r>
      <t xml:space="preserve">Odstranitev kontaminiranega betona voziščne plošče z visokotlačnim vodnim curkom na mestu </t>
    </r>
    <r>
      <rPr>
        <u val="single"/>
        <sz val="10"/>
        <color indexed="8"/>
        <rFont val="Arial"/>
        <family val="2"/>
      </rPr>
      <t>talnih izlivnikov</t>
    </r>
    <r>
      <rPr>
        <sz val="10"/>
        <color indexed="8"/>
        <rFont val="Arial"/>
        <family val="2"/>
      </rPr>
      <t xml:space="preserve"> (tlorisno 0.5 m x 0.5 m, debelina plošče 14 cm, 42 kom). Priprava odprtine za vgradnjo novih izlivnikov. Postavka vsebuje tudi odvoz in predajo odstranjenega materiala na trajno deponijo. </t>
    </r>
  </si>
  <si>
    <t>Popisov del ni dovoljeno vsebinsko spreminjati ali kakorkoli posegati v njih!</t>
  </si>
  <si>
    <r>
      <t xml:space="preserve">Odstranitev kontaminiranega betona voziščne plošče z visokotlačnim vodnim curkom skozi celotno debelino plošče na mestu </t>
    </r>
    <r>
      <rPr>
        <u val="single"/>
        <sz val="10"/>
        <color indexed="8"/>
        <rFont val="Arial"/>
        <family val="2"/>
      </rPr>
      <t>dilatacij D4</t>
    </r>
    <r>
      <rPr>
        <sz val="10"/>
        <color indexed="8"/>
        <rFont val="Arial"/>
        <family val="2"/>
      </rPr>
      <t xml:space="preserve"> (skupno 8 kom). Debelina plošče na vozišču znaša 14 cm. Priprava odprtine za vgradnjo novih dilatacij. Postavka vsebuje tudi odvoz in predajo odstranjenega materiala na trajno deponijo. </t>
    </r>
  </si>
  <si>
    <r>
      <t xml:space="preserve">Odstranitev kontaminiranega betona voziščne plošče z visokotlačnim vodnim curkom skozi celotno debelino plošče na mestu </t>
    </r>
    <r>
      <rPr>
        <u val="single"/>
        <sz val="10"/>
        <color indexed="8"/>
        <rFont val="Arial"/>
        <family val="2"/>
      </rPr>
      <t>dilatacij D1, D2 in D3</t>
    </r>
    <r>
      <rPr>
        <sz val="10"/>
        <color indexed="8"/>
        <rFont val="Arial"/>
        <family val="2"/>
      </rPr>
      <t xml:space="preserve"> (skupno 4 kom). Debelina plošče na vozišču znaša 42 cm. Priprava odprtine za vgradnjo novih dilatacij. Postavka vsebuje tudi odvoz in predajo odstranjenega materiala na trajno deponijo. </t>
    </r>
  </si>
  <si>
    <t>1.3.1</t>
  </si>
  <si>
    <t>Omejitve prometa</t>
  </si>
  <si>
    <t>1.3.1.1</t>
  </si>
  <si>
    <t>13 111</t>
  </si>
  <si>
    <t>Zavarovanje gradbišča v času gradnje s polovično zaporo prometa in usmerjanje s semaforji</t>
  </si>
  <si>
    <t>dni</t>
  </si>
  <si>
    <t>1.3.1.2</t>
  </si>
  <si>
    <t>13 113</t>
  </si>
  <si>
    <t>Zavarovanje gradbišča v času gradnje s popolno zaporo prometa</t>
  </si>
  <si>
    <t>5.1.2</t>
  </si>
  <si>
    <t>51 141</t>
  </si>
  <si>
    <t>51 681</t>
  </si>
  <si>
    <t>5.1.3</t>
  </si>
  <si>
    <t>Opaž za ploščo hodnikov za pešce in kolesarje</t>
  </si>
  <si>
    <t>51 122</t>
  </si>
  <si>
    <t>Armatura plošč novih hodnikov.</t>
  </si>
  <si>
    <t>53 136</t>
  </si>
  <si>
    <t>Dobava in postavitev armature novih plošč hodnikov S400 (RA400/500)</t>
  </si>
  <si>
    <t>Dobava in vgradnja cementnega betona v predhodno pripravljeni odprtini okoli dilatacij (12m x 0,5m); debelina voziščne plošče znaša 42 cm; beton C35/45, XC4, XF4, XD3 z dodatkom za nabrekanje</t>
  </si>
  <si>
    <r>
      <t xml:space="preserve">Dobava in vgradnja cementnega betona v predhodno pripravljeni odprtini okoli </t>
    </r>
    <r>
      <rPr>
        <u val="single"/>
        <sz val="10"/>
        <color indexed="8"/>
        <rFont val="Arial"/>
        <family val="2"/>
      </rPr>
      <t>mostnih izlivnikov</t>
    </r>
    <r>
      <rPr>
        <sz val="10"/>
        <color indexed="8"/>
        <rFont val="Arial"/>
        <family val="2"/>
      </rPr>
      <t xml:space="preserve"> (0,5m x 0,5m), ob prečnih povezavah ter za zapolnitev odprtin cevk za pronicujočo vodo. Debelina voziščne plošče znaša 14 cm; beton C35/45, XC4, XF4, XD3 z dodatkom za nabrekanje </t>
    </r>
  </si>
  <si>
    <t>Hidroizolacija voziščne plošče.</t>
  </si>
  <si>
    <t>Zatesnitev reg z elastično fugirno maso (npr. Sikafleks).</t>
  </si>
  <si>
    <t>Demontaža in odstranitev jeklenih vzdrževalnih vozičkov (3 kom) ter jeklenih tirnic vzdrževalnih vozičkov (2 x 144 m = 288 m)</t>
  </si>
  <si>
    <r>
      <t xml:space="preserve">Porušitev in odstranitev asfaltne plasti z </t>
    </r>
    <r>
      <rPr>
        <u val="single"/>
        <sz val="10"/>
        <rFont val="Arial"/>
        <family val="2"/>
      </rPr>
      <t>vozišča na objektu.</t>
    </r>
    <r>
      <rPr>
        <sz val="10"/>
        <rFont val="Arial"/>
        <family val="2"/>
      </rPr>
      <t xml:space="preserve"> Postavka vključuje odvoz in predajo odstranjenih materialov na trajno deponijo.</t>
    </r>
  </si>
  <si>
    <t>1.4.8</t>
  </si>
  <si>
    <t>1.4.9</t>
  </si>
  <si>
    <t>5.1.5</t>
  </si>
  <si>
    <t>5.3.3</t>
  </si>
  <si>
    <t>5.5.12</t>
  </si>
  <si>
    <t>5.5.13</t>
  </si>
  <si>
    <t>5.8.8</t>
  </si>
  <si>
    <t>5.8.29</t>
  </si>
  <si>
    <t xml:space="preserve">SKUPAJ </t>
  </si>
  <si>
    <t xml:space="preserve">Objekt: </t>
  </si>
  <si>
    <t>cestni most čez Savo v Črnučah</t>
  </si>
  <si>
    <t>Del objekta: cestni priključki</t>
  </si>
  <si>
    <t>Opis dela</t>
  </si>
  <si>
    <t>Cena na enoto mere EUR</t>
  </si>
  <si>
    <t>Znesek SIT</t>
  </si>
  <si>
    <t>Znesek EUR</t>
  </si>
  <si>
    <t>1.</t>
  </si>
  <si>
    <t>PREDDELA:</t>
  </si>
  <si>
    <t>GEODETSKA DELA</t>
  </si>
  <si>
    <t>11 121</t>
  </si>
  <si>
    <t>km</t>
  </si>
  <si>
    <t>Obnova in zavarovanje zakoličbe osi trase ostale javne ceste v ravninskem terenu</t>
  </si>
  <si>
    <t>(393,7-220)/1000=</t>
  </si>
  <si>
    <t>Obnova in zavarovanje zakoličbe  trase komunalnih vodov v ravninskem terenu - JR</t>
  </si>
  <si>
    <t>(5,5+3,0+13,7+2,0+4,0)/1000=</t>
  </si>
  <si>
    <t>Obnova in zavarovanje zakoličbe  trase komunalnih vodov v ravninskem terenu - NN</t>
  </si>
  <si>
    <t>(16,0+28,0)/1000=</t>
  </si>
  <si>
    <t>Obnova in zavarovanje zakoličbe  trase komunalnih vodov v ravninskem terenu - TK</t>
  </si>
  <si>
    <t>(11,5+6,5+8,0+5,0+6,5+11,0)/1000=</t>
  </si>
  <si>
    <t>11 221</t>
  </si>
  <si>
    <t>Postavitev in zavarovanje prečnega profila ostale javne ceste v ravninskem terenu</t>
  </si>
  <si>
    <t>11 1--</t>
  </si>
  <si>
    <t xml:space="preserve">Zakoličba detaljnih točk </t>
  </si>
  <si>
    <t>GEODETSKA DELA -  SKUPAJ</t>
  </si>
  <si>
    <t>ČIŠČENJE TERENA</t>
  </si>
  <si>
    <t xml:space="preserve">Porušitev in odstranitev voziščnih konstrukcij </t>
  </si>
  <si>
    <t>12 321</t>
  </si>
  <si>
    <r>
      <t>m</t>
    </r>
    <r>
      <rPr>
        <vertAlign val="superscript"/>
        <sz val="8"/>
        <rFont val="Arial"/>
        <family val="2"/>
      </rPr>
      <t>2</t>
    </r>
  </si>
  <si>
    <t>Objekt: Obnova cestnega mostu čez Savo v Črnučah</t>
  </si>
  <si>
    <t>SKUPNA REKAPITULACIJA</t>
  </si>
  <si>
    <t>OBNOVA MOSTU</t>
  </si>
  <si>
    <t>OBNOVA CESTE</t>
  </si>
  <si>
    <t>JAVNA RAZSVETLJAVA</t>
  </si>
  <si>
    <t>MOSTNA KANALIZACIJA</t>
  </si>
  <si>
    <t>NEPREDVIDENA DELA 10%</t>
  </si>
  <si>
    <t>SKUPAJ Z DDV</t>
  </si>
  <si>
    <t xml:space="preserve">Porušitev in odstranitev asfaltne plasti v debelini do 5 cm </t>
  </si>
  <si>
    <t>9,8+8,8+9,3+6,4=</t>
  </si>
  <si>
    <t>12 323</t>
  </si>
  <si>
    <t xml:space="preserve">Porušitev in odstranitev asfaltne plasti v debelini nad 10 cm </t>
  </si>
  <si>
    <t>62,8+58,1=</t>
  </si>
  <si>
    <t>12 382</t>
  </si>
  <si>
    <r>
      <t>m</t>
    </r>
    <r>
      <rPr>
        <vertAlign val="superscript"/>
        <sz val="8"/>
        <rFont val="Arial"/>
        <family val="2"/>
      </rPr>
      <t>1</t>
    </r>
  </si>
  <si>
    <t>Rezanje asfaltne plasti s talno diamantno žago, debele 6 do 10 cm in premaz stika z dilaplast namazom</t>
  </si>
  <si>
    <t>12,5+12,8=</t>
  </si>
  <si>
    <t>12 391</t>
  </si>
  <si>
    <t>Porušitev in odstranitev robnika iz cementnega betona</t>
  </si>
  <si>
    <t>(9,7+8,6)*2=</t>
  </si>
  <si>
    <t>12 393</t>
  </si>
  <si>
    <t>Porušitev in odstranitev robnika iz kamnitih kock</t>
  </si>
  <si>
    <t>3,2*2=</t>
  </si>
  <si>
    <t>ČIŠČENJE TERENA - SKUPAJ</t>
  </si>
  <si>
    <t>OSTALA PREDDELA</t>
  </si>
  <si>
    <t>dan</t>
  </si>
  <si>
    <t>OSTALA PREDDELA - SKUPAJ</t>
  </si>
  <si>
    <t>PREDDELA - SKUPAJ</t>
  </si>
  <si>
    <t>2.</t>
  </si>
  <si>
    <t>ZEMELJSKA DELA:</t>
  </si>
  <si>
    <t>2.1</t>
  </si>
  <si>
    <t>IZKOPI</t>
  </si>
  <si>
    <t>21 224</t>
  </si>
  <si>
    <r>
      <t>m</t>
    </r>
    <r>
      <rPr>
        <vertAlign val="superscript"/>
        <sz val="8"/>
        <rFont val="Arial"/>
        <family val="2"/>
      </rPr>
      <t>3</t>
    </r>
  </si>
  <si>
    <t>Široki izkop vezljive zemljine – 3. kategorije – strojno z nakladanjem</t>
  </si>
  <si>
    <t>(62,8+58,1+9,8+8,8+9,3+6,4)*0,25=</t>
  </si>
  <si>
    <t>IZKOPI - SKUPAJ</t>
  </si>
  <si>
    <t>2.2</t>
  </si>
  <si>
    <t>PLANUM TEMELJNIIH TAL</t>
  </si>
  <si>
    <t>22 112</t>
  </si>
  <si>
    <t>Ureditev planuma temeljnih tal vezljive zemljine – 3. kategorije</t>
  </si>
  <si>
    <t>62,8+58,1+9,8+8,8+9,3+6,4=</t>
  </si>
  <si>
    <t>PLANUM TEMELJNIH TAL - SKUPAJ</t>
  </si>
  <si>
    <t>2.9</t>
  </si>
  <si>
    <t>PREVOZI, RAZPROSTIRANJE IN UREDITEV DEPONIJ MATERIALA</t>
  </si>
  <si>
    <t>29 118</t>
  </si>
  <si>
    <t>t</t>
  </si>
  <si>
    <t>Prevoz materiala na razdaljo nad 7000 do 10000 m (1. in 3. kategorije)</t>
  </si>
  <si>
    <t>38,8*2,1=</t>
  </si>
  <si>
    <t>Prevoz materiala na razdaljo nad 7000 do 10000 m (gradbeni odpadki)</t>
  </si>
  <si>
    <t>(0,15*0,25*36,6)*2,5+(34,3*0,04+120,9*0,12)*2,4=</t>
  </si>
  <si>
    <t>29 131</t>
  </si>
  <si>
    <t>Razprostiranje odvečne plodne zemljine – 1. kategorije</t>
  </si>
  <si>
    <t>29 134</t>
  </si>
  <si>
    <t>Razprostiranje odvečne zrnate kamnine – 3. kategorije, upoštevano v postavki 29 152</t>
  </si>
  <si>
    <t>29 152</t>
  </si>
  <si>
    <t>Odlaganje odpadne zmesi zemljine in kamnine. Upoštevati je potrebno stroške odlaganja odvečnega materiala na urejenih deponijah z upoštevanjem plačila deponijske takse.</t>
  </si>
  <si>
    <t>29 153</t>
  </si>
  <si>
    <t>Odlaganje odpadnega asfalta na komunalno deponijo. Upoštevati je potrebno stroške odlaganja odvečnega materiala na urejenih deponijah z upoštevanjem plačila deponijske takse.</t>
  </si>
  <si>
    <t>(34,3*0,04+120,9*0,12)*2,4=</t>
  </si>
  <si>
    <t>Odlaganje odpadnega cementnega betona na komunalno deponijo. Upoštevati je potrebno stroške odlaganja odvečnega materiala na urejenih deponijah z upoštevanjem plačila deponijske takse.</t>
  </si>
  <si>
    <t>(0,15*0,25*36,6)*2,5=</t>
  </si>
  <si>
    <t>PREVOZI, RAZPROSTIRANJE IN UREDITEV DEPONIJ MATERIALA - SKUPAJ</t>
  </si>
  <si>
    <t>ZEMELJSKA DELA - SKUPAJ</t>
  </si>
  <si>
    <t>3.</t>
  </si>
  <si>
    <t>VOZIŠČNE KONSTRUKCIJE:</t>
  </si>
  <si>
    <t>3.1</t>
  </si>
  <si>
    <t>NOSILNE PLASTI</t>
  </si>
  <si>
    <t>3.1.1</t>
  </si>
  <si>
    <t>Nevezane nosilne plasti</t>
  </si>
  <si>
    <t>31 132</t>
  </si>
  <si>
    <t xml:space="preserve">Izdelava nevezane nosilne plasti enakomerno zrnatega drobljenca iz kamnine v debelini 21 do 30 cm (vozišče) </t>
  </si>
  <si>
    <t>(62,8+58,1)*0,25+5%=</t>
  </si>
  <si>
    <t xml:space="preserve">Izdelava nevezane nosilne plasti enakomerno zrnatega drobljenca iz kamnine v debelini 21 do 30 cm (hodnik za pešce) </t>
  </si>
  <si>
    <t>(9,8+8,8+9,3+6,4)*0,25+5%=</t>
  </si>
  <si>
    <t>3.1.4-6</t>
  </si>
  <si>
    <t>Asfaltne nosilne plasti - Asphalt concrete - base (AC base)</t>
  </si>
  <si>
    <t>31 542</t>
  </si>
  <si>
    <t>Izdelava nosilne plasti bituminizirane zmesi AC 22 base B 50/70 A2 v debelini 6 cm</t>
  </si>
  <si>
    <t>(62,8+58,1)*2=</t>
  </si>
  <si>
    <t>3.1.9</t>
  </si>
  <si>
    <t>Asfaltne zaščitne plasti (hidroizolacije) - Asphalt concrete - surface (AC surf), Stone mastic asphalt (SMA), Mastic asphalt (MA)</t>
  </si>
  <si>
    <t>31 94-</t>
  </si>
  <si>
    <t>Izdelava zaščitne plasti hidroizolacije iz bitumenske zmesi SMA 8 B50/70 A3 v debelini 3 cm - vozišče na objektu</t>
  </si>
  <si>
    <t>144,0*6,4=</t>
  </si>
  <si>
    <t>NOSILNE PLASTI - SKUPAJ</t>
  </si>
  <si>
    <t>3.2</t>
  </si>
  <si>
    <t>OBRABNE PLASTI</t>
  </si>
  <si>
    <t>3.2.2</t>
  </si>
  <si>
    <t>Vezane asfaltne obrabne in zaporne plasti – bitumenski betoni - Asphalt concrete - surface (AC surf)</t>
  </si>
  <si>
    <t>32 254</t>
  </si>
  <si>
    <t>Izdelava obrabne in zaporne plasti bituminizirane zmesi AC 8 surf B70/100 A5 v debelini 4 cm - hodnik izven objekta</t>
  </si>
  <si>
    <t>3.2.6</t>
  </si>
  <si>
    <t>Asfaltne obrabne in zaporne plasti – drobirji z bitumenskim mastiksom - Stone mastic asphalt (SMA)</t>
  </si>
  <si>
    <t>32 632</t>
  </si>
  <si>
    <t>Izdelava obrabne in zaporne plasti bituminizirane zmesi SMA 8 PmB 45/80-65 A2 Z2 v debelini 4 cm</t>
  </si>
  <si>
    <t>144*6,4+62,8+58,1=</t>
  </si>
  <si>
    <t>OBRABNE PLASTI - SKUPAJ</t>
  </si>
  <si>
    <t>ROBNI ELEMENTI VOZIŠČ</t>
  </si>
  <si>
    <t>3.5.2</t>
  </si>
  <si>
    <t>Robniki</t>
  </si>
  <si>
    <t>35 214</t>
  </si>
  <si>
    <t>Dobava in vgraditev predfabriciranega dvignjenega robnika iz cementnega betona  s prerezom 15/25 cm</t>
  </si>
  <si>
    <t>3,3*2+3,3+2,5=</t>
  </si>
  <si>
    <t>3.5.3</t>
  </si>
  <si>
    <t>Obrobe</t>
  </si>
  <si>
    <t>35 313</t>
  </si>
  <si>
    <t>Izdelava obrobe iz malih tlakovcev iz naravnega kamna velikosti 10 cm/10 cm/10 cm</t>
  </si>
  <si>
    <t>ROBNI ELEMENTI VOZIŠČ - SKUPAJ</t>
  </si>
  <si>
    <t>VOZIŠČNE KONSTRUKCIJE - SKUPAJ</t>
  </si>
  <si>
    <t>6.</t>
  </si>
  <si>
    <t>OPREMA CEST:</t>
  </si>
  <si>
    <t>6.2</t>
  </si>
  <si>
    <t>OZNAČBE NA VOZIŠČIH</t>
  </si>
  <si>
    <t>62 121</t>
  </si>
  <si>
    <r>
      <t>Izdelava tankoslojne vzdolžne označbe na vozišču z enokomponentno belo barvo, vključno 250 g/m</t>
    </r>
    <r>
      <rPr>
        <vertAlign val="superscript"/>
        <sz val="8"/>
        <rFont val="Arial"/>
        <family val="2"/>
      </rPr>
      <t>2</t>
    </r>
    <r>
      <rPr>
        <sz val="8"/>
        <rFont val="Arial"/>
        <family val="2"/>
      </rPr>
      <t xml:space="preserve"> posipa z drobci / kroglicami stekla, strojno, debelina plasti suhe snovi 250 </t>
    </r>
    <r>
      <rPr>
        <sz val="8"/>
        <rFont val="Symbol"/>
        <family val="1"/>
      </rPr>
      <t>m</t>
    </r>
    <r>
      <rPr>
        <sz val="8"/>
        <rFont val="Arial"/>
        <family val="2"/>
      </rPr>
      <t xml:space="preserve">m, širina črte 10 cm </t>
    </r>
  </si>
  <si>
    <t>159,6+158,3=</t>
  </si>
  <si>
    <t>62 423</t>
  </si>
  <si>
    <r>
      <t>Izdelava debeloslojne prečne in ostalih označb na vozišču z večkomponentno hladno plastiko z vmešanimi drobci / kroglicami stekla, vključno 200 g/m</t>
    </r>
    <r>
      <rPr>
        <vertAlign val="superscript"/>
        <sz val="8"/>
        <rFont val="Arial"/>
        <family val="2"/>
      </rPr>
      <t>2</t>
    </r>
    <r>
      <rPr>
        <sz val="8"/>
        <rFont val="Arial"/>
        <family val="2"/>
      </rPr>
      <t xml:space="preserve"> dodatnega posipa z drobci stekla, ročno, debelina plasti 3 mm, širina črte 50 cm (prehod za pešce V-16 in kolesarski prehod V-17.1)</t>
    </r>
  </si>
  <si>
    <t>2,0*7+0,25*8=</t>
  </si>
  <si>
    <t>62 425</t>
  </si>
  <si>
    <r>
      <t>Izdelava debeloslojne prečne in ostalih označb na vozišču z večkomponentno hladno plastiko z vmešanimi drobci / kroglicami stekla, vključno 200 g/m</t>
    </r>
    <r>
      <rPr>
        <vertAlign val="superscript"/>
        <sz val="8"/>
        <rFont val="Arial"/>
        <family val="2"/>
      </rPr>
      <t>2</t>
    </r>
    <r>
      <rPr>
        <sz val="8"/>
        <rFont val="Arial"/>
        <family val="2"/>
      </rPr>
      <t xml:space="preserve"> dodatnega posipa z drobci stekla, strojno, debelina plasti 3 mm, posamezna površina označbe 0,6 do 1,0 m</t>
    </r>
    <r>
      <rPr>
        <vertAlign val="superscript"/>
        <sz val="8"/>
        <rFont val="Arial"/>
        <family val="2"/>
      </rPr>
      <t>2</t>
    </r>
    <r>
      <rPr>
        <sz val="8"/>
        <rFont val="Arial"/>
        <family val="2"/>
      </rPr>
      <t xml:space="preserve"> (piktogram kolesa v kombinaciji s puščico).</t>
    </r>
  </si>
  <si>
    <t>0,5*4=</t>
  </si>
  <si>
    <t>62 433</t>
  </si>
  <si>
    <r>
      <t>Izdelava debeloslojne vzdolžne označbe na vozišču z vročo plastiko z vmešanimi drobci / kroglicami stekla, vključno 200 g/m</t>
    </r>
    <r>
      <rPr>
        <vertAlign val="superscript"/>
        <sz val="8"/>
        <rFont val="Arial"/>
        <family val="2"/>
      </rPr>
      <t>2</t>
    </r>
    <r>
      <rPr>
        <sz val="8"/>
        <rFont val="Arial"/>
        <family val="2"/>
      </rPr>
      <t xml:space="preserve"> dodatnega posipa z drobci stekla, strojno, debelina plasti 3 mm, širina črte 15 cm</t>
    </r>
  </si>
  <si>
    <t>OZNAČBE NA VOZIŠČIH - SKUPAJ</t>
  </si>
  <si>
    <t>OPREMA CEST - SKUPAJ</t>
  </si>
  <si>
    <t>7.</t>
  </si>
  <si>
    <t>TUJE STORITVE:</t>
  </si>
  <si>
    <t>PRESKUSI, NADZOR IN TEHNIČNA DOKUMENTACIJA</t>
  </si>
  <si>
    <t>Projektantski nadzor</t>
  </si>
  <si>
    <t>79 351</t>
  </si>
  <si>
    <t>Geotehnični nadzor</t>
  </si>
  <si>
    <t>79 514</t>
  </si>
  <si>
    <t>Izdelava projektne dokumentacije za projekt izvedenih del</t>
  </si>
  <si>
    <t>Izdelava projektne dokumentacije za vzdrževanje in obratovanje</t>
  </si>
  <si>
    <t>PRESKUSI, NADZOR IN TEHNIČNA DOKUMENTACIJA - SKUPAJ</t>
  </si>
  <si>
    <t xml:space="preserve">7. </t>
  </si>
  <si>
    <t>TUJE STORITVE - SKUPAJ</t>
  </si>
  <si>
    <t>OPREMA CEST</t>
  </si>
  <si>
    <t>Javna razsvetljava - PZI</t>
  </si>
  <si>
    <t>Cestni most čez Savo v Črnučah</t>
  </si>
  <si>
    <t>Načrt št.: 11-30-2379/2449</t>
  </si>
  <si>
    <t>december 2013</t>
  </si>
  <si>
    <t>Kol. post.</t>
  </si>
  <si>
    <t>MOST - REKAPITULACIJA DEL</t>
  </si>
  <si>
    <t xml:space="preserve"> cena za enoto</t>
  </si>
  <si>
    <t>Rekapitulacija JR:</t>
  </si>
  <si>
    <t>Skupaj 1 do 17</t>
  </si>
  <si>
    <t>Popis del mostne kanalizacije</t>
  </si>
  <si>
    <t>opis postavke</t>
  </si>
  <si>
    <t>enota</t>
  </si>
  <si>
    <t>količina</t>
  </si>
  <si>
    <t>cena/enoto</t>
  </si>
  <si>
    <t>zmnožek</t>
  </si>
  <si>
    <t>št.</t>
  </si>
  <si>
    <t>Količina x cena</t>
  </si>
  <si>
    <t xml:space="preserve"> </t>
  </si>
  <si>
    <t>GRADBENA DELA</t>
  </si>
  <si>
    <t>Izkop kanala za kabelsko kanalizacijo globine 0.8 m za navezavo na obst. jaške JR in na ograjo (kategorija terena I-III), širine glede na število cevi, priprava posteljice, dobava in polaganje cevi, zasutje z drobnim peskom 0-4 mm, tampon, opozorilni trak, zasutje z izkopanim materialom, utrjevanje:</t>
  </si>
  <si>
    <r>
      <t xml:space="preserve">1x cev stigmaflex </t>
    </r>
    <r>
      <rPr>
        <sz val="10"/>
        <rFont val="Arial"/>
        <family val="2"/>
      </rPr>
      <t>ø110 mm</t>
    </r>
  </si>
  <si>
    <r>
      <t xml:space="preserve">2x cev stigmaflex </t>
    </r>
    <r>
      <rPr>
        <sz val="10"/>
        <rFont val="Arial"/>
        <family val="2"/>
      </rPr>
      <t>ø110 mm</t>
    </r>
  </si>
  <si>
    <r>
      <t xml:space="preserve">Izdelava tipskega jaška po detajlu z LTŽ pokrovom 600 x 600 mm - napis "JAVNA RAZSVETLJAVA", </t>
    </r>
    <r>
      <rPr>
        <sz val="10"/>
        <color indexed="8"/>
        <rFont val="Arial CE"/>
        <family val="0"/>
      </rPr>
      <t>B</t>
    </r>
    <r>
      <rPr>
        <sz val="10"/>
        <color indexed="8"/>
        <rFont val="Arial CE"/>
        <family val="2"/>
      </rPr>
      <t>125kN, komplet:</t>
    </r>
  </si>
  <si>
    <t>Demontaža obstoječega omrežja JR, komplet z odvozom na deponijo):</t>
  </si>
  <si>
    <t>demontaža svetilke na prečki:</t>
  </si>
  <si>
    <t>demontaža prečke in kabla na prečki:</t>
  </si>
  <si>
    <t>demontaža kandelabra:</t>
  </si>
  <si>
    <t>demontaža kabelskega snopa SKS:</t>
  </si>
  <si>
    <t>Skupaj:</t>
  </si>
  <si>
    <t>SVETLOBNA IN OSTALA OPREMA</t>
  </si>
  <si>
    <t xml:space="preserve">Izdelava, dobava in montaža posebnega ravnega (4- segmentnega) kovinskega vročecinkanega kandelabra skupne višine h = 12,5 m, I. vetrovna cona, montaža na obnovljeno obstoječe vpetje, komplet s svetilko INDAL ARC 80 (2686), elektronska dušilka, ravno steklo, nagib 0°, visokotlačna natrijeva sijalka HST moči 100 W (10700 lm) in ožičenjem:
</t>
  </si>
  <si>
    <t>Izdelava, dobava in montaža svetlobnih segmentov iz LED traku 12 V DC, 5.4 W/m, 3000 K, komplet z nosilnim Al profilom (segment dolžine 1470 mm) za montažo med stebričke ograje (3554 mm med dvema nosilnima stebričkoma) - 4x LED trak dolžine 350 mm vezani zaporedno - 48 V DC:</t>
  </si>
  <si>
    <t>kpl</t>
  </si>
  <si>
    <t>Izdelava, dobava in montaža svetlobnih segmentov iz LED traku 12 V DC, 5.4 W/m, 3000 K, komplet z nosilnim Al profilom (segment dolžine 1380 mm) za montažo med stebričke ograje (3370 mm med dvema nosilnima stebričkoma) - 2x LED trak dolžine 350 mm, 2x LED trak dolžine 300 mm, vezani zaporedno - 48 V DC:</t>
  </si>
  <si>
    <t>Izdelava, dobava in montaža svetlobnih segmentov iz LED traku 12 V DC, 5.4 W/m, 3000 K, komplet z nosilnim Al profilom (segment dolžine 1230 mm) za montažo med stebričke ograje (3105 mm med dvema nosilnima stebričkoma) - 3x LED trak dolžine 300 mm, 1x LED trak dolžine 250 mm, vezani zaporedno - 48 V DC:</t>
  </si>
  <si>
    <t>Dobava in montaža nadometne razvodne doze dimenzij 80x40x40 mm, pritrditev v profil ograje pri vsakem vmesnem stebričku, kompekt z vezavami:</t>
  </si>
  <si>
    <t>Dobava in montaža napajalnika TDK LAMBDA GWS500-48, 500 W, 230 V AC/ 48 V DC, komplet z nadometno razvodno dozo GW 44208, pritrditev doze v jašek JR</t>
  </si>
  <si>
    <t>KABLI IN VALJANEC</t>
  </si>
  <si>
    <t>Dobava in polaganje valjanca FeZn 25x4 mm vzporedno s cevmi JR pod mostom ter do jaškov JR:</t>
  </si>
  <si>
    <r>
      <t>Dobava in uvleka napajalnega kabla NYY-J 5x16 mm</t>
    </r>
    <r>
      <rPr>
        <vertAlign val="superscript"/>
        <sz val="10"/>
        <rFont val="Arial CE"/>
        <family val="0"/>
      </rPr>
      <t xml:space="preserve">2 </t>
    </r>
    <r>
      <rPr>
        <sz val="10"/>
        <rFont val="Arial CE"/>
        <family val="2"/>
      </rPr>
      <t>v cevno kanalizacijo:</t>
    </r>
  </si>
  <si>
    <r>
      <t>Dobava in montaža napajalnega kabla H05VV-F 4x2,5 mm</t>
    </r>
    <r>
      <rPr>
        <vertAlign val="superscript"/>
        <sz val="10"/>
        <rFont val="Arial CE"/>
        <family val="0"/>
      </rPr>
      <t>2</t>
    </r>
    <r>
      <rPr>
        <sz val="10"/>
        <rFont val="Arial CE"/>
        <family val="2"/>
      </rPr>
      <t xml:space="preserve"> za LED svetilke v ograji:</t>
    </r>
  </si>
  <si>
    <t>MONTAŽNA DELA</t>
  </si>
  <si>
    <t>Izdelava, dobava in montaža konzole za obešanje cevi JR pod most (iz pocinkanega traku):</t>
  </si>
  <si>
    <t xml:space="preserve">Dobava in montaža cevi stigmaflex ø110 mm na konzole pod mostom: </t>
  </si>
  <si>
    <t>Izvedba odcepne cevne kanalizacije od glavne trase cevi JR do kandelabrskih omaric, komplet z euroflex cevjo ø28 mm:</t>
  </si>
  <si>
    <t>Izvedba odcepne cevne kanalizacije od jaška JR (napajalnika) do ograje (po stebričku ograje), komplet z euroflex cevjo ø16 mm:</t>
  </si>
  <si>
    <t>Vezave kablov v kandelabrih:</t>
  </si>
  <si>
    <t>Izvedba odcepov s priključki valjanca na kandelaber (TN-C,) komplet s križno sponko:</t>
  </si>
  <si>
    <t>Izvedba odcepov s priključki valjanca na ograjo mostu (TN-C,) komplet s križno sponko:</t>
  </si>
  <si>
    <t>DRUGA DELA</t>
  </si>
  <si>
    <t>Trasiranje za potrebe JR:</t>
  </si>
  <si>
    <t>Zakoličbe komunalnih vodov:</t>
  </si>
  <si>
    <t>Geodetski posnetki:</t>
  </si>
  <si>
    <t>Meritve električnih lastnosti izgrajene inštalacije, izdelava poročila:</t>
  </si>
  <si>
    <t>Meritve svetlobnotehničnih lastnosti, izdelava poročila:</t>
  </si>
  <si>
    <t>Izdelava osnov za vnos v kataster JR:</t>
  </si>
  <si>
    <t>Nepredvidena dela in drobni material:</t>
  </si>
  <si>
    <t>pav</t>
  </si>
  <si>
    <t>Projektantski nadzor:</t>
  </si>
  <si>
    <t>ura</t>
  </si>
  <si>
    <t>Izdelava dokumentacije PID:</t>
  </si>
  <si>
    <t>Gradbena dela:</t>
  </si>
  <si>
    <t>Svetlobna in ostala oprema:</t>
  </si>
  <si>
    <t>Kabli in valjanec:</t>
  </si>
  <si>
    <t>Montažna dela:</t>
  </si>
  <si>
    <t>Druga dela:</t>
  </si>
  <si>
    <t>Skupaj brez DDV:</t>
  </si>
  <si>
    <t xml:space="preserve">Zakoličenje osi kanalizacije z oznako </t>
  </si>
  <si>
    <t xml:space="preserve">revizijskih jaškov, usedalnikov in lovilca olj </t>
  </si>
  <si>
    <t>ter ponikovalnic</t>
  </si>
  <si>
    <t>Čiščenje terena z odstranitvijo grmičevja</t>
  </si>
  <si>
    <t>in ostalega materiala, ki se nahaja v območju</t>
  </si>
  <si>
    <t xml:space="preserve">predvidene vgradnje usedalnika, lovilca olj in </t>
  </si>
  <si>
    <t>ponikovalnega polja</t>
  </si>
  <si>
    <t>m2</t>
  </si>
  <si>
    <t>Postavitev gradbenih profilov na</t>
  </si>
  <si>
    <t>vzpostavljeno os trase kanala, ter</t>
  </si>
  <si>
    <t>določitev nivoja za merjenje globine</t>
  </si>
  <si>
    <t>izkopa in polaganja kanala</t>
  </si>
  <si>
    <t>4.</t>
  </si>
  <si>
    <t>Izkop kanalizacijskega jarka globine</t>
  </si>
  <si>
    <t>0-5,50  m1, v terenu III ktg. z odlaganjem</t>
  </si>
  <si>
    <t>izkopanega materiala ob rob izkopa,</t>
  </si>
  <si>
    <t>naklon brežine 60°</t>
  </si>
  <si>
    <t>m3</t>
  </si>
  <si>
    <t>5.</t>
  </si>
  <si>
    <t>Ročno planiranje dna jarka s točnostjo</t>
  </si>
  <si>
    <t>+/- 3 cm po projektiranem padcu</t>
  </si>
  <si>
    <t xml:space="preserve">Odvoz viška izkopanega materiala na </t>
  </si>
  <si>
    <t>stalno deponijo, z razkladanjem in</t>
  </si>
  <si>
    <t>razgrinjanjem na deponiji, plačilo</t>
  </si>
  <si>
    <t>deponije.</t>
  </si>
  <si>
    <t>Zasip jarka z materialom deponiranim</t>
  </si>
  <si>
    <t>ob robu izkopa  z utrjevanjem</t>
  </si>
  <si>
    <t xml:space="preserve"> v slojih po 25 cm do 95 % trdnosti po </t>
  </si>
  <si>
    <t>standardnem Proktorjevem postopku</t>
  </si>
  <si>
    <t>8.</t>
  </si>
  <si>
    <t>Dobava in montaža PVC  kanalskih cevi,</t>
  </si>
  <si>
    <t>stiki so tesnjeni z gumi tesnili in polnim</t>
  </si>
  <si>
    <t>obbetoniranjem z betonom C16/20</t>
  </si>
  <si>
    <t>PVC 250 / SN 8</t>
  </si>
  <si>
    <t>9.</t>
  </si>
  <si>
    <t>DN 100</t>
  </si>
  <si>
    <t>DN 150</t>
  </si>
  <si>
    <t>DN 200</t>
  </si>
  <si>
    <t>DN 250</t>
  </si>
  <si>
    <t>10.</t>
  </si>
  <si>
    <t>(e=2,0m)</t>
  </si>
  <si>
    <t>11.</t>
  </si>
  <si>
    <t>12.</t>
  </si>
  <si>
    <t>13.</t>
  </si>
  <si>
    <t xml:space="preserve">Izdelava peskolova-usedalnika iz betonskih vodotesnih </t>
  </si>
  <si>
    <t>cevi f 1400(1200mm) z izdelavo AB temeljne plošče</t>
  </si>
  <si>
    <t xml:space="preserve">d = 20,0 cm iz betona C 25/30 in armaturno mrežo </t>
  </si>
  <si>
    <t xml:space="preserve"> +-Q - 335</t>
  </si>
  <si>
    <t>gl. do 2,20m</t>
  </si>
  <si>
    <t>14.</t>
  </si>
  <si>
    <t>Izdelava montažne krovne plošče iz AB betona C 25/30</t>
  </si>
  <si>
    <t xml:space="preserve">d = 20,0 cm z vgradnjo LTŽ pokrova f 600mm, 250 kN z </t>
  </si>
  <si>
    <t>vsemi opažnimi deli</t>
  </si>
  <si>
    <t>ocena</t>
  </si>
  <si>
    <t>15.</t>
  </si>
  <si>
    <t>Pregled in čiščenje kanalizacije po</t>
  </si>
  <si>
    <t xml:space="preserve">končanih delih </t>
  </si>
  <si>
    <t>16.</t>
  </si>
  <si>
    <t>Dobava in vgradnja tipskega lovilca olj in</t>
  </si>
  <si>
    <t xml:space="preserve">bencina skladnega z SIST EN 858-2 z vsemi </t>
  </si>
  <si>
    <t xml:space="preserve">pomožnimi deli po navodilu izbranega proizvajalca, </t>
  </si>
  <si>
    <t>(kot npr.: Regeneracija  Aquareg S 40bp 4 S-I-P)</t>
  </si>
  <si>
    <t>Q= 40,0 l/s</t>
  </si>
  <si>
    <t>17.</t>
  </si>
  <si>
    <t>Izdelava ponikovalnice iz betonske cevi DN 100cm</t>
  </si>
  <si>
    <t>Dobava in vgradnja čistilnih kosov</t>
  </si>
  <si>
    <t>Horizontalni nepomični viseči delovni oder za delo pod prekladno konstrukcijo mostu nad reko Savo. Horizonatalen oder je obešen na jekleno nosilno konstrukcijo mostu. Višina varovalne ograje znaša 2 m, svetla delovna višina znaša 2 m. Oder podpira manjše vertikalne odre ob glavnih nosilcih, paličnih prečnikih in konzolah hodnika. Postavka vsebuje dobavo, postavitev, vzdrževanje, demontažo in odstranitev delovnih odrov. Obračun po m2 tlorisne površine, predvideno 2 nivoja delovnih podov</t>
  </si>
  <si>
    <r>
      <rPr>
        <u val="single"/>
        <sz val="10"/>
        <color indexed="8"/>
        <rFont val="Arial"/>
        <family val="2"/>
      </rPr>
      <t>Porušitev hodnikov</t>
    </r>
    <r>
      <rPr>
        <sz val="10"/>
        <color indexed="8"/>
        <rFont val="Arial"/>
        <family val="2"/>
      </rPr>
      <t xml:space="preserve"> za pešce in kolesarje v celoti (AB plošča debeline 7,5 cm ter asfaltna plast). Postavka vsebuje vsa zaščitna dela in odvoz in predajo odstranjenega materiala na trajno deponijo (skupno cca 780 m</t>
    </r>
    <r>
      <rPr>
        <vertAlign val="superscript"/>
        <sz val="10"/>
        <color indexed="8"/>
        <rFont val="Arial"/>
        <family val="2"/>
      </rPr>
      <t>2</t>
    </r>
    <r>
      <rPr>
        <sz val="10"/>
        <color indexed="8"/>
        <rFont val="Arial"/>
        <family val="2"/>
      </rPr>
      <t>)</t>
    </r>
  </si>
  <si>
    <t>stiki tesnjeni z gumi tesnili in nerjavečimi objemkami</t>
  </si>
  <si>
    <t>Dobava in vgradnja tipskih RF vešal z EPDM oblogo</t>
  </si>
  <si>
    <t>Dobava in vgradnja kompenzatorjev na cev DN 200</t>
  </si>
  <si>
    <t xml:space="preserve"> vključno z vgradnjo vseh potrebnih fazonskih kosov-loki, odcepi, </t>
  </si>
  <si>
    <t xml:space="preserve">Dobava, vgradnja in pritrditev kanalizacijskih poliestrskih  cevi </t>
  </si>
  <si>
    <t>5.3.4</t>
  </si>
  <si>
    <t>53  000</t>
  </si>
  <si>
    <t>Obdelava betonskih površin hodnika z metličenjem</t>
  </si>
  <si>
    <t>Obdelava pohodnih površin betonskih hodnikov izven objekta</t>
  </si>
  <si>
    <t xml:space="preserve">z vgradnjo AB krovne plošče d=20cm C 25/30 s </t>
  </si>
  <si>
    <t>kanalskim pokrovom f 600mm, 250 kN z vsemi</t>
  </si>
  <si>
    <t>pomožnimi deli</t>
  </si>
  <si>
    <t>PREDDELA</t>
  </si>
  <si>
    <t>1.1</t>
  </si>
  <si>
    <t>Postavka</t>
  </si>
  <si>
    <t>Količina</t>
  </si>
  <si>
    <t>11 513</t>
  </si>
  <si>
    <t>1.2</t>
  </si>
  <si>
    <t>Opis postavke</t>
  </si>
  <si>
    <t>Enota</t>
  </si>
  <si>
    <t>kos</t>
  </si>
  <si>
    <r>
      <t>m</t>
    </r>
    <r>
      <rPr>
        <vertAlign val="superscript"/>
        <sz val="10"/>
        <color indexed="8"/>
        <rFont val="Arial"/>
        <family val="2"/>
      </rPr>
      <t>2</t>
    </r>
  </si>
  <si>
    <t>Šifra</t>
  </si>
  <si>
    <t>Znesek [EUR]</t>
  </si>
  <si>
    <t>Cena / enoto [EUR]</t>
  </si>
  <si>
    <r>
      <t>m</t>
    </r>
    <r>
      <rPr>
        <vertAlign val="superscript"/>
        <sz val="10"/>
        <color indexed="8"/>
        <rFont val="Arial"/>
        <family val="2"/>
      </rPr>
      <t>3</t>
    </r>
  </si>
  <si>
    <t>m</t>
  </si>
  <si>
    <t>12 252</t>
  </si>
  <si>
    <t>1.3</t>
  </si>
  <si>
    <t>1.4</t>
  </si>
  <si>
    <t>13 311</t>
  </si>
  <si>
    <t>Organizacija gradbišča - postavitev začasnih objektov</t>
  </si>
  <si>
    <t>13 312</t>
  </si>
  <si>
    <t>Organizacija gradbišča - odstranitev začasnih objektov</t>
  </si>
  <si>
    <t>14 725</t>
  </si>
  <si>
    <t>14 887</t>
  </si>
  <si>
    <t>14 881</t>
  </si>
  <si>
    <t>ZEMELJSKA DELA</t>
  </si>
  <si>
    <t>VOZIŠČNE KONSTRUKCIJE</t>
  </si>
  <si>
    <t>Geodetska dela</t>
  </si>
  <si>
    <t>1.1.1</t>
  </si>
  <si>
    <t>SKUPAJ:</t>
  </si>
  <si>
    <t>Čiščenje terena</t>
  </si>
  <si>
    <t>1.2.1</t>
  </si>
  <si>
    <t>1.2.2</t>
  </si>
  <si>
    <t>1.2.3</t>
  </si>
  <si>
    <t>Ostala preddela</t>
  </si>
  <si>
    <t>1.3.2</t>
  </si>
  <si>
    <t>1.3.3</t>
  </si>
  <si>
    <t>1.4.1</t>
  </si>
  <si>
    <t>1.4.3</t>
  </si>
  <si>
    <t>1.4.4</t>
  </si>
  <si>
    <t>1.4.5</t>
  </si>
  <si>
    <t>Brežine in zelenice</t>
  </si>
  <si>
    <t>3.3</t>
  </si>
  <si>
    <t>ODVODNJAVANJE</t>
  </si>
  <si>
    <t>4.1</t>
  </si>
  <si>
    <t>Globinsko odvodnjavanje</t>
  </si>
  <si>
    <t>4.1.2</t>
  </si>
  <si>
    <t>GRADBENO OBRTNIŠKA DELA</t>
  </si>
  <si>
    <t>5.1</t>
  </si>
  <si>
    <t>Tesarska dela</t>
  </si>
  <si>
    <t>5.1.1</t>
  </si>
  <si>
    <t>5.2</t>
  </si>
  <si>
    <t>Dela z jeklom za ojačitev</t>
  </si>
  <si>
    <t>5.2.1</t>
  </si>
  <si>
    <t>kg</t>
  </si>
  <si>
    <t>5.3</t>
  </si>
  <si>
    <t>Dela s cementnim betonom</t>
  </si>
  <si>
    <t>5.3.1</t>
  </si>
  <si>
    <t>5.3.2</t>
  </si>
  <si>
    <t>Zaščitna dela - zaščita kovin proti koroziji</t>
  </si>
  <si>
    <t>59 ..1</t>
  </si>
  <si>
    <t>PREDDELA SKUPAJ:</t>
  </si>
  <si>
    <t>52 ..1</t>
  </si>
  <si>
    <t>59 ..2</t>
  </si>
  <si>
    <t>5.5</t>
  </si>
  <si>
    <t>5.5.1</t>
  </si>
  <si>
    <t>TUJE STORITVE</t>
  </si>
  <si>
    <t>TUJE STORITVE SKUPAJ:</t>
  </si>
  <si>
    <t>GRADBENO - OBRTNIŠKA DELA</t>
  </si>
  <si>
    <t>SKUPAJ</t>
  </si>
  <si>
    <t>Izdelava projekta izvedenih del</t>
  </si>
  <si>
    <t>Zakoličenje ter dajanje in preverjanje višin in smeri pri sanaciji in rehabilitaciji objekta s površino nad 500 m2</t>
  </si>
  <si>
    <t>58 ..1</t>
  </si>
  <si>
    <t>1.4.6</t>
  </si>
  <si>
    <t>14 885</t>
  </si>
  <si>
    <t>Izdelava navodila za obratovanje in vzdrževanje</t>
  </si>
  <si>
    <t>12 111</t>
  </si>
  <si>
    <t>Odstranitev grmovja na redko porasli površini (do 50% pokritega tlorisa) - ročno</t>
  </si>
  <si>
    <t>11 131</t>
  </si>
  <si>
    <t>3.5</t>
  </si>
  <si>
    <t>7.9</t>
  </si>
  <si>
    <t>79 311</t>
  </si>
  <si>
    <t>ur</t>
  </si>
  <si>
    <t>79 515</t>
  </si>
  <si>
    <t>1.1.2</t>
  </si>
  <si>
    <t>1.1.3</t>
  </si>
  <si>
    <t>1.1.4</t>
  </si>
  <si>
    <t>1.1.5</t>
  </si>
  <si>
    <t>1.1.6</t>
  </si>
  <si>
    <t>1.1.7</t>
  </si>
  <si>
    <t>Odstranitev grmovja neposredno pod mostno konstrukcijo na levem in desnem bregu Save</t>
  </si>
  <si>
    <t>Optika ELES</t>
  </si>
  <si>
    <t xml:space="preserve">Obnova in zavarovanje zakoličbe trase komunalnih vodov v ravninskem terenu </t>
  </si>
  <si>
    <t>TK vod TELEKOM</t>
  </si>
  <si>
    <t>EE vod ELEKTRO-LJ</t>
  </si>
  <si>
    <t>KK vod TELEMACH</t>
  </si>
  <si>
    <t>Optika T-2</t>
  </si>
  <si>
    <t>Napeljava JR</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</si>
</sst>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
    <numFmt numFmtId="173" formatCode="#,##0.00\ [$€-1]"/>
    <numFmt numFmtId="174" formatCode="#,##0.00\ [$EUR]"/>
    <numFmt numFmtId="175" formatCode="#,##0.00_ ;[Red]\-#,##0.00\ "/>
    <numFmt numFmtId="176" formatCode="#,##0.00\ &quot;€&quot;"/>
    <numFmt numFmtId="177" formatCode="#,##0.00\ [$€-424]"/>
  </numFmts>
  <fonts count="94">
    <font>
      <sz val="11"/>
      <color theme="1"/>
      <name val="Calibri"/>
      <family val="2"/>
    </font>
    <font>
      <sz val="11"/>
      <color indexed="8"/>
      <name val="Calibri"/>
      <family val="2"/>
    </font>
    <font>
      <sz val="10"/>
      <color indexed="8"/>
      <name val="Arial"/>
      <family val="2"/>
    </font>
    <font>
      <sz val="12"/>
      <color indexed="8"/>
      <name val="Arial"/>
      <family val="2"/>
    </font>
    <font>
      <b/>
      <sz val="14"/>
      <color indexed="8"/>
      <name val="Arial"/>
      <family val="2"/>
    </font>
    <font>
      <sz val="6"/>
      <color indexed="8"/>
      <name val="Arial"/>
      <family val="2"/>
    </font>
    <font>
      <vertAlign val="superscript"/>
      <sz val="10"/>
      <color indexed="8"/>
      <name val="Arial"/>
      <family val="2"/>
    </font>
    <font>
      <b/>
      <sz val="12"/>
      <color indexed="8"/>
      <name val="Arial"/>
      <family val="2"/>
    </font>
    <font>
      <sz val="10"/>
      <color indexed="8"/>
      <name val="Calibri"/>
      <family val="2"/>
    </font>
    <font>
      <b/>
      <sz val="10"/>
      <color indexed="8"/>
      <name val="Arial"/>
      <family val="2"/>
    </font>
    <font>
      <sz val="10"/>
      <name val="Arial"/>
      <family val="2"/>
    </font>
    <font>
      <sz val="10"/>
      <color indexed="10"/>
      <name val="Arial"/>
      <family val="2"/>
    </font>
    <font>
      <sz val="12"/>
      <name val="Arial"/>
      <family val="2"/>
    </font>
    <font>
      <b/>
      <sz val="14"/>
      <name val="Arial"/>
      <family val="2"/>
    </font>
    <font>
      <sz val="6"/>
      <name val="Arial"/>
      <family val="2"/>
    </font>
    <font>
      <b/>
      <sz val="10"/>
      <name val="Arial"/>
      <family val="2"/>
    </font>
    <font>
      <b/>
      <sz val="12"/>
      <name val="Arial"/>
      <family val="2"/>
    </font>
    <font>
      <vertAlign val="superscript"/>
      <sz val="10"/>
      <name val="Arial"/>
      <family val="2"/>
    </font>
    <font>
      <u val="single"/>
      <sz val="10"/>
      <name val="Arial"/>
      <family val="2"/>
    </font>
    <font>
      <u val="single"/>
      <sz val="10"/>
      <color indexed="8"/>
      <name val="Arial"/>
      <family val="2"/>
    </font>
    <font>
      <i/>
      <sz val="10"/>
      <color indexed="8"/>
      <name val="Arial"/>
      <family val="2"/>
    </font>
    <font>
      <i/>
      <sz val="10"/>
      <name val="Arial"/>
      <family val="2"/>
    </font>
    <font>
      <sz val="8"/>
      <name val="Calibri"/>
      <family val="2"/>
    </font>
    <font>
      <b/>
      <sz val="9"/>
      <name val="SLO Arial"/>
      <family val="2"/>
    </font>
    <font>
      <b/>
      <sz val="9"/>
      <name val="Arial CE"/>
      <family val="2"/>
    </font>
    <font>
      <sz val="9"/>
      <name val="Arial"/>
      <family val="2"/>
    </font>
    <font>
      <sz val="8"/>
      <name val="SLO Arial"/>
      <family val="2"/>
    </font>
    <font>
      <sz val="8"/>
      <name val="Arial CE"/>
      <family val="2"/>
    </font>
    <font>
      <b/>
      <sz val="10"/>
      <color indexed="57"/>
      <name val="Arial CE"/>
      <family val="2"/>
    </font>
    <font>
      <sz val="8"/>
      <name val="Arial"/>
      <family val="2"/>
    </font>
    <font>
      <b/>
      <sz val="8"/>
      <name val="SLO Arial"/>
      <family val="0"/>
    </font>
    <font>
      <sz val="9"/>
      <name val="Arial CE"/>
      <family val="2"/>
    </font>
    <font>
      <b/>
      <sz val="8"/>
      <name val="Arial CE"/>
      <family val="2"/>
    </font>
    <font>
      <i/>
      <sz val="9"/>
      <color indexed="57"/>
      <name val="Arial CE"/>
      <family val="2"/>
    </font>
    <font>
      <i/>
      <sz val="8"/>
      <name val="Arial CE"/>
      <family val="2"/>
    </font>
    <font>
      <i/>
      <sz val="8"/>
      <name val="SLO Arial"/>
      <family val="0"/>
    </font>
    <font>
      <i/>
      <sz val="8"/>
      <color indexed="57"/>
      <name val="Arial CE"/>
      <family val="2"/>
    </font>
    <font>
      <vertAlign val="superscript"/>
      <sz val="8"/>
      <name val="Arial"/>
      <family val="2"/>
    </font>
    <font>
      <b/>
      <sz val="8"/>
      <color indexed="57"/>
      <name val="Arial CE"/>
      <family val="2"/>
    </font>
    <font>
      <sz val="8"/>
      <name val="Symbol"/>
      <family val="1"/>
    </font>
    <font>
      <b/>
      <sz val="10"/>
      <color indexed="52"/>
      <name val="Arial CE"/>
      <family val="2"/>
    </font>
    <font>
      <sz val="10"/>
      <color indexed="52"/>
      <name val="Arial"/>
      <family val="2"/>
    </font>
    <font>
      <sz val="8"/>
      <color indexed="52"/>
      <name val="Arial"/>
      <family val="2"/>
    </font>
    <font>
      <sz val="8"/>
      <name val="Times New Roman CE"/>
      <family val="1"/>
    </font>
    <font>
      <sz val="12"/>
      <name val="Arial CE"/>
      <family val="2"/>
    </font>
    <font>
      <b/>
      <sz val="10"/>
      <name val="Arial CE"/>
      <family val="2"/>
    </font>
    <font>
      <sz val="10"/>
      <name val="Arial CE"/>
      <family val="2"/>
    </font>
    <font>
      <b/>
      <sz val="12"/>
      <name val="Arial CE"/>
      <family val="2"/>
    </font>
    <font>
      <sz val="10"/>
      <name val="Times New Roman CE"/>
      <family val="1"/>
    </font>
    <font>
      <b/>
      <sz val="10"/>
      <color indexed="58"/>
      <name val="Arial CE"/>
      <family val="2"/>
    </font>
    <font>
      <sz val="8"/>
      <color indexed="8"/>
      <name val="Arial CE"/>
      <family val="2"/>
    </font>
    <font>
      <sz val="10"/>
      <color indexed="8"/>
      <name val="Arial CE"/>
      <family val="2"/>
    </font>
    <font>
      <vertAlign val="superscript"/>
      <sz val="10"/>
      <name val="Arial CE"/>
      <family val="0"/>
    </font>
    <font>
      <b/>
      <sz val="9"/>
      <name val="Arial"/>
      <family val="2"/>
    </font>
    <font>
      <sz val="9"/>
      <color indexed="10"/>
      <name val="Arial"/>
      <family val="2"/>
    </font>
    <font>
      <sz val="10"/>
      <color indexed="10"/>
      <name val="Arial CE"/>
      <family val="0"/>
    </font>
    <font>
      <sz val="12"/>
      <color indexed="8"/>
      <name val="Calibri"/>
      <family val="2"/>
    </font>
    <font>
      <sz val="14"/>
      <color indexed="8"/>
      <name val="Calibri"/>
      <family val="2"/>
    </font>
    <font>
      <b/>
      <i/>
      <sz val="11"/>
      <color indexed="8"/>
      <name val="Arial"/>
      <family val="2"/>
    </font>
    <font>
      <b/>
      <i/>
      <sz val="11"/>
      <name val="Arial"/>
      <family val="2"/>
    </font>
    <font>
      <b/>
      <i/>
      <sz val="11"/>
      <color indexed="8"/>
      <name val="Calibri"/>
      <family val="2"/>
    </font>
    <font>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9"/>
        <bgColor indexed="64"/>
      </patternFill>
    </fill>
  </fills>
  <borders count="72">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right/>
      <top style="thin"/>
      <bottom/>
    </border>
    <border>
      <left style="thin"/>
      <right/>
      <top style="thin"/>
      <bottom style="thin"/>
    </border>
    <border>
      <left/>
      <right/>
      <top style="thin"/>
      <bottom style="thin"/>
    </border>
    <border>
      <left/>
      <right/>
      <top style="double"/>
      <bottom/>
    </border>
    <border>
      <left/>
      <right/>
      <top/>
      <bottom style="thin"/>
    </border>
    <border>
      <left style="thin"/>
      <right/>
      <top/>
      <bottom/>
    </border>
    <border>
      <left style="thin"/>
      <right style="thin"/>
      <top/>
      <bottom/>
    </border>
    <border>
      <left style="thin"/>
      <right/>
      <top style="thin"/>
      <bottom/>
    </border>
    <border>
      <left style="thin"/>
      <right/>
      <top/>
      <bottom style="thin"/>
    </border>
    <border>
      <left style="thin"/>
      <right>
        <color indexed="63"/>
      </right>
      <top>
        <color indexed="63"/>
      </top>
      <bottom style="double"/>
    </border>
    <border>
      <left/>
      <right/>
      <top/>
      <bottom style="double"/>
    </border>
    <border>
      <left style="thin"/>
      <right/>
      <top style="double"/>
      <bottom/>
    </border>
    <border>
      <left>
        <color indexed="63"/>
      </left>
      <right style="thin"/>
      <top style="thin"/>
      <bottom>
        <color indexed="63"/>
      </bottom>
    </border>
    <border>
      <left/>
      <right style="thin"/>
      <top/>
      <bottom/>
    </border>
    <border>
      <left/>
      <right style="thin"/>
      <top style="double"/>
      <bottom/>
    </border>
    <border>
      <left/>
      <right style="thin"/>
      <top/>
      <bottom style="thin"/>
    </border>
    <border>
      <left style="thin"/>
      <right style="thin"/>
      <top style="thin"/>
      <bottom style="double"/>
    </border>
    <border>
      <left/>
      <right style="thin"/>
      <top style="thin"/>
      <bottom style="double"/>
    </border>
    <border>
      <left/>
      <right/>
      <top style="thin"/>
      <bottom style="double"/>
    </border>
    <border>
      <left/>
      <right style="thin"/>
      <top style="thin"/>
      <bottom style="thin"/>
    </border>
    <border>
      <left style="thin"/>
      <right style="medium"/>
      <top style="thin"/>
      <bottom style="thin"/>
    </border>
    <border>
      <left style="thin"/>
      <right/>
      <top style="thin"/>
      <bottom style="double"/>
    </border>
    <border>
      <left/>
      <right style="thin"/>
      <top/>
      <bottom style="double"/>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thin"/>
      <top style="thin"/>
      <bottom/>
    </border>
    <border>
      <left style="thin"/>
      <right style="thin"/>
      <top style="medium"/>
      <bottom/>
    </border>
    <border>
      <left style="thin"/>
      <right style="thin"/>
      <top/>
      <bottom style="medium"/>
    </border>
    <border>
      <left/>
      <right style="thin"/>
      <top style="medium"/>
      <bottom/>
    </border>
    <border>
      <left style="thin"/>
      <right style="thin"/>
      <top/>
      <bottom style="double"/>
    </border>
    <border>
      <left style="thin"/>
      <right style="thin"/>
      <top style="double"/>
      <bottom style="thin"/>
    </border>
    <border>
      <left style="medium"/>
      <right style="thin"/>
      <top style="medium"/>
      <bottom style="medium"/>
    </border>
    <border>
      <left/>
      <right/>
      <top style="medium"/>
      <bottom style="medium"/>
    </border>
    <border>
      <left/>
      <right style="medium"/>
      <top style="medium"/>
      <bottom style="medium"/>
    </border>
    <border>
      <left/>
      <right/>
      <top style="double"/>
      <bottom style="thin"/>
    </border>
    <border>
      <left style="medium"/>
      <right style="thin"/>
      <top/>
      <bottom style="medium"/>
    </border>
    <border>
      <left/>
      <right/>
      <top>
        <color indexed="63"/>
      </top>
      <bottom style="medium"/>
    </border>
    <border>
      <left/>
      <right style="medium"/>
      <top>
        <color indexed="63"/>
      </top>
      <bottom style="medium"/>
    </border>
    <border>
      <left style="medium"/>
      <right style="medium"/>
      <top style="thin"/>
      <bottom style="double"/>
    </border>
    <border>
      <left style="thin"/>
      <right>
        <color indexed="63"/>
      </right>
      <top style="thin"/>
      <bottom style="hair"/>
    </border>
    <border>
      <left style="hair"/>
      <right style="hair"/>
      <top>
        <color indexed="63"/>
      </top>
      <bottom>
        <color indexed="63"/>
      </bottom>
    </border>
    <border>
      <left style="hair"/>
      <right style="thin"/>
      <top>
        <color indexed="63"/>
      </top>
      <bottom>
        <color indexed="63"/>
      </bottom>
    </border>
    <border>
      <left style="thin"/>
      <right>
        <color indexed="63"/>
      </right>
      <top style="hair"/>
      <bottom style="hair"/>
    </border>
    <border>
      <left style="thin"/>
      <right>
        <color indexed="63"/>
      </right>
      <top style="hair"/>
      <bottom style="thin"/>
    </border>
    <border>
      <left style="hair"/>
      <right style="hair"/>
      <top>
        <color indexed="63"/>
      </top>
      <bottom style="thin"/>
    </border>
    <border>
      <left>
        <color indexed="63"/>
      </left>
      <right style="thin"/>
      <top style="thin"/>
      <bottom style="hair"/>
    </border>
    <border>
      <left style="hair"/>
      <right style="hair"/>
      <top style="thin"/>
      <bottom style="double"/>
    </border>
    <border>
      <left style="thin"/>
      <right/>
      <top style="medium"/>
      <bottom style="medium"/>
    </border>
    <border>
      <left style="thin"/>
      <right/>
      <top style="double"/>
      <bottom style="thin"/>
    </border>
    <border>
      <left style="thin"/>
      <right/>
      <top>
        <color indexed="63"/>
      </top>
      <bottom style="medium"/>
    </border>
    <border>
      <left style="thin"/>
      <right style="medium"/>
      <top style="medium"/>
      <bottom/>
    </border>
    <border>
      <left style="thin"/>
      <right style="medium"/>
      <top/>
      <bottom style="medium"/>
    </border>
    <border>
      <left style="medium"/>
      <right style="thin"/>
      <top style="medium"/>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0"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9" fillId="19" borderId="0" applyNumberFormat="0" applyBorder="0" applyAlignment="0" applyProtection="0"/>
    <xf numFmtId="0" fontId="80" fillId="20" borderId="1" applyNumberFormat="0" applyAlignment="0" applyProtection="0"/>
    <xf numFmtId="0" fontId="81" fillId="0" borderId="0" applyNumberFormat="0" applyFill="0" applyBorder="0" applyAlignment="0" applyProtection="0"/>
    <xf numFmtId="0" fontId="82" fillId="0" borderId="2" applyNumberFormat="0" applyFill="0" applyAlignment="0" applyProtection="0"/>
    <xf numFmtId="0" fontId="83" fillId="0" borderId="3" applyNumberFormat="0" applyFill="0" applyAlignment="0" applyProtection="0"/>
    <xf numFmtId="0" fontId="84" fillId="0" borderId="4" applyNumberFormat="0" applyFill="0" applyAlignment="0" applyProtection="0"/>
    <xf numFmtId="0" fontId="84" fillId="0" borderId="0" applyNumberFormat="0" applyFill="0" applyBorder="0" applyAlignment="0" applyProtection="0"/>
    <xf numFmtId="0" fontId="85" fillId="21" borderId="0" applyNumberFormat="0" applyBorder="0" applyAlignment="0" applyProtection="0"/>
    <xf numFmtId="0" fontId="10" fillId="0" borderId="0">
      <alignment/>
      <protection/>
    </xf>
    <xf numFmtId="0" fontId="10" fillId="0" borderId="0">
      <alignment/>
      <protection/>
    </xf>
    <xf numFmtId="9" fontId="1" fillId="0" borderId="0" applyFont="0" applyFill="0" applyBorder="0" applyAlignment="0" applyProtection="0"/>
    <xf numFmtId="0" fontId="1" fillId="22" borderId="5" applyNumberFormat="0" applyFont="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78" fillId="28" borderId="0" applyNumberFormat="0" applyBorder="0" applyAlignment="0" applyProtection="0"/>
    <xf numFmtId="0" fontId="88" fillId="0" borderId="6" applyNumberFormat="0" applyFill="0" applyAlignment="0" applyProtection="0"/>
    <xf numFmtId="0" fontId="89" fillId="29" borderId="7" applyNumberFormat="0" applyAlignment="0" applyProtection="0"/>
    <xf numFmtId="0" fontId="90" fillId="20" borderId="8" applyNumberFormat="0" applyAlignment="0" applyProtection="0"/>
    <xf numFmtId="0" fontId="91" fillId="30" borderId="0" applyNumberFormat="0" applyBorder="0" applyAlignment="0" applyProtection="0"/>
    <xf numFmtId="170" fontId="1" fillId="0" borderId="0" applyFont="0" applyFill="0" applyBorder="0" applyAlignment="0" applyProtection="0"/>
    <xf numFmtId="42" fontId="1" fillId="0" borderId="0" applyFont="0" applyFill="0" applyBorder="0" applyAlignment="0" applyProtection="0"/>
    <xf numFmtId="171" fontId="1" fillId="0" borderId="0" applyFont="0" applyFill="0" applyBorder="0" applyAlignment="0" applyProtection="0"/>
    <xf numFmtId="41" fontId="1" fillId="0" borderId="0" applyFont="0" applyFill="0" applyBorder="0" applyAlignment="0" applyProtection="0"/>
    <xf numFmtId="0" fontId="92" fillId="31" borderId="8" applyNumberFormat="0" applyAlignment="0" applyProtection="0"/>
    <xf numFmtId="0" fontId="93" fillId="0" borderId="9" applyNumberFormat="0" applyFill="0" applyAlignment="0" applyProtection="0"/>
  </cellStyleXfs>
  <cellXfs count="716">
    <xf numFmtId="0" fontId="0"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horizontal="center"/>
    </xf>
    <xf numFmtId="0" fontId="4" fillId="0" borderId="0" xfId="0" applyFont="1" applyAlignment="1">
      <alignment/>
    </xf>
    <xf numFmtId="0" fontId="5" fillId="0" borderId="0" xfId="0" applyFont="1" applyAlignment="1">
      <alignment horizontal="center"/>
    </xf>
    <xf numFmtId="0" fontId="2" fillId="0" borderId="10" xfId="0" applyFont="1" applyBorder="1" applyAlignment="1">
      <alignment horizontal="center" vertical="center"/>
    </xf>
    <xf numFmtId="0" fontId="5" fillId="0" borderId="10" xfId="0" applyFont="1" applyBorder="1" applyAlignment="1">
      <alignment horizontal="center"/>
    </xf>
    <xf numFmtId="16" fontId="2" fillId="0" borderId="10" xfId="0" applyNumberFormat="1" applyFont="1" applyBorder="1" applyAlignment="1" quotePrefix="1">
      <alignment horizontal="center" vertical="center"/>
    </xf>
    <xf numFmtId="16" fontId="2" fillId="0" borderId="0" xfId="0" applyNumberFormat="1" applyFont="1" applyBorder="1" applyAlignment="1" quotePrefix="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xf>
    <xf numFmtId="0" fontId="3" fillId="0" borderId="0" xfId="0" applyFont="1" applyBorder="1" applyAlignment="1">
      <alignment horizontal="left" vertical="center"/>
    </xf>
    <xf numFmtId="0" fontId="3" fillId="0" borderId="0" xfId="0" applyFont="1" applyBorder="1" applyAlignment="1">
      <alignment horizontal="left" vertical="center" wrapText="1"/>
    </xf>
    <xf numFmtId="0" fontId="3" fillId="0" borderId="0" xfId="0" applyFont="1" applyAlignment="1">
      <alignment horizontal="left"/>
    </xf>
    <xf numFmtId="0" fontId="7" fillId="0" borderId="0" xfId="0" applyFont="1" applyAlignment="1">
      <alignment/>
    </xf>
    <xf numFmtId="16" fontId="7" fillId="0" borderId="0" xfId="0" applyNumberFormat="1" applyFont="1" applyAlignment="1" quotePrefix="1">
      <alignment/>
    </xf>
    <xf numFmtId="0" fontId="7" fillId="0" borderId="0" xfId="0" applyFont="1" applyBorder="1" applyAlignment="1" quotePrefix="1">
      <alignment/>
    </xf>
    <xf numFmtId="16" fontId="7" fillId="0" borderId="0" xfId="0" applyNumberFormat="1" applyFont="1" applyBorder="1" applyAlignment="1">
      <alignment horizontal="left" vertical="center"/>
    </xf>
    <xf numFmtId="0" fontId="7" fillId="0" borderId="0" xfId="0" applyFont="1" applyAlignment="1" quotePrefix="1">
      <alignment horizontal="left"/>
    </xf>
    <xf numFmtId="0" fontId="7" fillId="0" borderId="0" xfId="0" applyFont="1" applyAlignment="1" quotePrefix="1">
      <alignment/>
    </xf>
    <xf numFmtId="0" fontId="2" fillId="0" borderId="10" xfId="0" applyFont="1" applyBorder="1" applyAlignment="1">
      <alignment horizontal="center" vertical="center" wrapText="1"/>
    </xf>
    <xf numFmtId="0" fontId="9" fillId="0" borderId="0" xfId="0" applyFont="1" applyBorder="1" applyAlignment="1">
      <alignment horizontal="center" vertical="center"/>
    </xf>
    <xf numFmtId="0" fontId="2" fillId="0" borderId="0" xfId="0" applyFont="1" applyAlignment="1">
      <alignment horizontal="left" vertical="center"/>
    </xf>
    <xf numFmtId="0" fontId="10" fillId="0" borderId="10" xfId="0" applyFont="1" applyBorder="1" applyAlignment="1">
      <alignment horizontal="center" vertical="center"/>
    </xf>
    <xf numFmtId="16" fontId="2" fillId="0" borderId="11" xfId="0" applyNumberFormat="1" applyFont="1" applyBorder="1" applyAlignment="1" quotePrefix="1">
      <alignment horizontal="center" vertical="center"/>
    </xf>
    <xf numFmtId="0" fontId="2" fillId="0" borderId="11" xfId="0" applyFont="1" applyBorder="1" applyAlignment="1">
      <alignment horizontal="center" vertical="center"/>
    </xf>
    <xf numFmtId="16" fontId="2" fillId="0" borderId="12" xfId="0" applyNumberFormat="1" applyFont="1" applyBorder="1" applyAlignment="1" quotePrefix="1">
      <alignment horizontal="center" vertical="center"/>
    </xf>
    <xf numFmtId="0" fontId="2" fillId="0" borderId="12" xfId="0" applyFont="1" applyBorder="1" applyAlignment="1">
      <alignment horizontal="center" vertical="center"/>
    </xf>
    <xf numFmtId="0" fontId="9" fillId="0" borderId="0" xfId="0" applyFont="1" applyAlignment="1">
      <alignment/>
    </xf>
    <xf numFmtId="0" fontId="9" fillId="0" borderId="0" xfId="0" applyFont="1" applyAlignment="1">
      <alignment horizontal="center"/>
    </xf>
    <xf numFmtId="0" fontId="8" fillId="0" borderId="0" xfId="0" applyFont="1" applyBorder="1" applyAlignment="1">
      <alignment/>
    </xf>
    <xf numFmtId="0" fontId="9" fillId="0" borderId="0" xfId="0" applyFont="1" applyBorder="1" applyAlignment="1">
      <alignment horizontal="right" vertical="center"/>
    </xf>
    <xf numFmtId="0" fontId="9" fillId="0" borderId="0" xfId="0" applyFont="1" applyBorder="1" applyAlignment="1">
      <alignment/>
    </xf>
    <xf numFmtId="0" fontId="2" fillId="0" borderId="10" xfId="0" applyFont="1" applyBorder="1" applyAlignment="1">
      <alignment horizontal="left" vertical="center" wrapText="1"/>
    </xf>
    <xf numFmtId="0" fontId="4" fillId="0" borderId="0" xfId="0" applyFont="1" applyAlignment="1">
      <alignment horizontal="left" vertical="center"/>
    </xf>
    <xf numFmtId="0" fontId="3" fillId="0" borderId="0" xfId="0" applyFont="1" applyAlignment="1">
      <alignment horizontal="left" vertical="center"/>
    </xf>
    <xf numFmtId="0" fontId="5" fillId="0" borderId="10" xfId="0" applyFont="1" applyBorder="1" applyAlignment="1">
      <alignment horizontal="left" vertical="center"/>
    </xf>
    <xf numFmtId="0" fontId="2" fillId="0" borderId="0" xfId="0" applyFont="1" applyBorder="1" applyAlignment="1">
      <alignment horizontal="left" vertical="center" wrapText="1"/>
    </xf>
    <xf numFmtId="0" fontId="9" fillId="0" borderId="0" xfId="0" applyFont="1" applyBorder="1" applyAlignment="1">
      <alignment horizontal="left" vertical="center"/>
    </xf>
    <xf numFmtId="0" fontId="9" fillId="0" borderId="0" xfId="0" applyFont="1" applyAlignment="1">
      <alignment horizontal="left" vertical="center"/>
    </xf>
    <xf numFmtId="0" fontId="2" fillId="0" borderId="11" xfId="0" applyFont="1" applyBorder="1" applyAlignment="1">
      <alignment horizontal="left" vertical="center" wrapText="1"/>
    </xf>
    <xf numFmtId="0" fontId="7" fillId="0" borderId="0" xfId="0" applyFont="1" applyAlignment="1">
      <alignment horizontal="left" vertical="center"/>
    </xf>
    <xf numFmtId="0" fontId="2" fillId="0" borderId="12" xfId="0" applyFont="1" applyBorder="1" applyAlignment="1">
      <alignment horizontal="left" vertical="center" wrapText="1"/>
    </xf>
    <xf numFmtId="16" fontId="2" fillId="0" borderId="0" xfId="0" applyNumberFormat="1" applyFont="1" applyBorder="1" applyAlignment="1">
      <alignment horizontal="left" vertical="center"/>
    </xf>
    <xf numFmtId="0" fontId="10" fillId="0" borderId="0" xfId="0" applyFont="1" applyAlignment="1">
      <alignment/>
    </xf>
    <xf numFmtId="2" fontId="3" fillId="0" borderId="0" xfId="0" applyNumberFormat="1" applyFont="1" applyAlignment="1">
      <alignment/>
    </xf>
    <xf numFmtId="2" fontId="4" fillId="0" borderId="0" xfId="0" applyNumberFormat="1" applyFont="1" applyAlignment="1">
      <alignment/>
    </xf>
    <xf numFmtId="2" fontId="2" fillId="0" borderId="0" xfId="0" applyNumberFormat="1" applyFont="1" applyAlignment="1">
      <alignment/>
    </xf>
    <xf numFmtId="2" fontId="5" fillId="0" borderId="10" xfId="0" applyNumberFormat="1" applyFont="1" applyBorder="1" applyAlignment="1">
      <alignment horizontal="center"/>
    </xf>
    <xf numFmtId="2" fontId="2" fillId="0" borderId="0" xfId="0" applyNumberFormat="1" applyFont="1" applyBorder="1" applyAlignment="1">
      <alignment horizontal="center" vertical="center"/>
    </xf>
    <xf numFmtId="2" fontId="9" fillId="0" borderId="0" xfId="0" applyNumberFormat="1" applyFont="1" applyBorder="1" applyAlignment="1">
      <alignment horizontal="center" vertical="center"/>
    </xf>
    <xf numFmtId="2" fontId="3" fillId="0" borderId="0" xfId="0" applyNumberFormat="1" applyFont="1" applyBorder="1" applyAlignment="1">
      <alignment horizontal="center" vertical="center"/>
    </xf>
    <xf numFmtId="2" fontId="3" fillId="0" borderId="0" xfId="0" applyNumberFormat="1" applyFont="1" applyBorder="1" applyAlignment="1">
      <alignment horizontal="left" vertical="center"/>
    </xf>
    <xf numFmtId="2" fontId="9" fillId="0" borderId="0" xfId="0" applyNumberFormat="1" applyFont="1" applyBorder="1" applyAlignment="1">
      <alignment/>
    </xf>
    <xf numFmtId="2" fontId="8" fillId="0" borderId="0" xfId="0" applyNumberFormat="1" applyFont="1" applyBorder="1" applyAlignment="1">
      <alignment/>
    </xf>
    <xf numFmtId="2" fontId="9" fillId="0" borderId="0" xfId="0" applyNumberFormat="1" applyFont="1" applyAlignment="1">
      <alignment/>
    </xf>
    <xf numFmtId="2" fontId="7" fillId="0" borderId="0" xfId="0" applyNumberFormat="1" applyFont="1" applyAlignment="1">
      <alignment/>
    </xf>
    <xf numFmtId="2" fontId="9" fillId="0" borderId="0" xfId="0" applyNumberFormat="1" applyFont="1" applyBorder="1" applyAlignment="1">
      <alignment horizontal="right" vertical="center"/>
    </xf>
    <xf numFmtId="0" fontId="10" fillId="0" borderId="10" xfId="0" applyFont="1" applyBorder="1" applyAlignment="1">
      <alignment horizontal="center" vertical="center" wrapText="1"/>
    </xf>
    <xf numFmtId="14" fontId="9" fillId="0" borderId="0" xfId="0" applyNumberFormat="1" applyFont="1" applyBorder="1" applyAlignment="1" quotePrefix="1">
      <alignment/>
    </xf>
    <xf numFmtId="16" fontId="9" fillId="0" borderId="0" xfId="0" applyNumberFormat="1" applyFont="1" applyBorder="1" applyAlignment="1">
      <alignment horizontal="left" vertical="center"/>
    </xf>
    <xf numFmtId="4" fontId="3" fillId="0" borderId="0" xfId="0" applyNumberFormat="1" applyFont="1" applyBorder="1" applyAlignment="1">
      <alignment/>
    </xf>
    <xf numFmtId="4" fontId="10" fillId="0" borderId="10" xfId="0" applyNumberFormat="1" applyFont="1" applyBorder="1" applyAlignment="1">
      <alignment horizontal="center" vertical="center"/>
    </xf>
    <xf numFmtId="0" fontId="2" fillId="0" borderId="0" xfId="0" applyFont="1" applyAlignment="1">
      <alignment horizontal="center"/>
    </xf>
    <xf numFmtId="16" fontId="2" fillId="0" borderId="10" xfId="0" applyNumberFormat="1" applyFont="1" applyBorder="1" applyAlignment="1">
      <alignment horizontal="center" vertical="center"/>
    </xf>
    <xf numFmtId="14" fontId="2" fillId="0" borderId="10" xfId="0" applyNumberFormat="1" applyFont="1" applyBorder="1" applyAlignment="1" quotePrefix="1">
      <alignment horizontal="center" vertical="center"/>
    </xf>
    <xf numFmtId="0" fontId="14" fillId="0" borderId="0" xfId="0" applyFont="1" applyAlignment="1">
      <alignment horizontal="center" wrapText="1"/>
    </xf>
    <xf numFmtId="16" fontId="10" fillId="0" borderId="10" xfId="0" applyNumberFormat="1" applyFont="1" applyBorder="1" applyAlignment="1" quotePrefix="1">
      <alignment horizontal="center" vertical="center" wrapText="1"/>
    </xf>
    <xf numFmtId="0" fontId="10" fillId="0" borderId="10" xfId="0" applyFont="1" applyBorder="1" applyAlignment="1">
      <alignment horizontal="left" vertical="center" wrapText="1"/>
    </xf>
    <xf numFmtId="0" fontId="14" fillId="0" borderId="0" xfId="0" applyFont="1" applyAlignment="1">
      <alignment horizontal="center"/>
    </xf>
    <xf numFmtId="16" fontId="10" fillId="0" borderId="10" xfId="0" applyNumberFormat="1" applyFont="1" applyBorder="1" applyAlignment="1" quotePrefix="1">
      <alignment horizontal="center" vertical="center"/>
    </xf>
    <xf numFmtId="2" fontId="9" fillId="32" borderId="13" xfId="0" applyNumberFormat="1" applyFont="1" applyFill="1" applyBorder="1" applyAlignment="1">
      <alignment horizontal="center" vertical="center"/>
    </xf>
    <xf numFmtId="0" fontId="9" fillId="0" borderId="0" xfId="0" applyFont="1" applyBorder="1" applyAlignment="1">
      <alignment vertical="center"/>
    </xf>
    <xf numFmtId="0" fontId="9" fillId="32" borderId="14" xfId="0" applyFont="1" applyFill="1" applyBorder="1" applyAlignment="1">
      <alignment vertical="center"/>
    </xf>
    <xf numFmtId="0" fontId="11" fillId="0" borderId="0" xfId="0" applyFont="1" applyAlignment="1">
      <alignment/>
    </xf>
    <xf numFmtId="172" fontId="12" fillId="0" borderId="0" xfId="0" applyNumberFormat="1" applyFont="1" applyAlignment="1">
      <alignment/>
    </xf>
    <xf numFmtId="0" fontId="2" fillId="0" borderId="10" xfId="0" applyNumberFormat="1" applyFont="1" applyBorder="1" applyAlignment="1">
      <alignment horizontal="left" vertical="center" wrapText="1"/>
    </xf>
    <xf numFmtId="2" fontId="9" fillId="2" borderId="13" xfId="0" applyNumberFormat="1" applyFont="1" applyFill="1" applyBorder="1" applyAlignment="1">
      <alignment horizontal="center" vertical="center"/>
    </xf>
    <xf numFmtId="0" fontId="10" fillId="0" borderId="11" xfId="0" applyFont="1" applyBorder="1" applyAlignment="1">
      <alignment horizontal="left" vertical="center" wrapText="1"/>
    </xf>
    <xf numFmtId="0" fontId="2" fillId="0" borderId="11" xfId="0" applyNumberFormat="1" applyFont="1" applyBorder="1" applyAlignment="1">
      <alignment horizontal="left" vertical="center" wrapText="1"/>
    </xf>
    <xf numFmtId="0" fontId="5" fillId="0" borderId="0" xfId="0" applyFont="1" applyFill="1" applyAlignment="1">
      <alignment horizontal="center"/>
    </xf>
    <xf numFmtId="0" fontId="14" fillId="0" borderId="0" xfId="0" applyFont="1" applyFill="1" applyAlignment="1">
      <alignment horizontal="center" wrapText="1"/>
    </xf>
    <xf numFmtId="0" fontId="14" fillId="0" borderId="0" xfId="0" applyFont="1" applyFill="1" applyAlignment="1">
      <alignment horizontal="center"/>
    </xf>
    <xf numFmtId="0" fontId="10" fillId="0" borderId="0" xfId="0" applyFont="1" applyFill="1" applyAlignment="1">
      <alignment/>
    </xf>
    <xf numFmtId="0" fontId="2" fillId="0" borderId="0" xfId="0" applyFont="1" applyFill="1" applyAlignment="1">
      <alignment/>
    </xf>
    <xf numFmtId="0" fontId="3" fillId="0" borderId="0" xfId="0" applyFont="1" applyFill="1" applyAlignment="1">
      <alignment/>
    </xf>
    <xf numFmtId="0" fontId="3" fillId="0" borderId="0" xfId="0" applyFont="1" applyFill="1" applyAlignment="1">
      <alignment horizontal="left"/>
    </xf>
    <xf numFmtId="0" fontId="11" fillId="0" borderId="0" xfId="0" applyFont="1" applyFill="1" applyAlignment="1">
      <alignment/>
    </xf>
    <xf numFmtId="0" fontId="4" fillId="0" borderId="0" xfId="0" applyFont="1" applyFill="1" applyAlignment="1">
      <alignment/>
    </xf>
    <xf numFmtId="0" fontId="9" fillId="0" borderId="0" xfId="0" applyFont="1" applyFill="1" applyAlignment="1">
      <alignment/>
    </xf>
    <xf numFmtId="0" fontId="2" fillId="0" borderId="0" xfId="0" applyFont="1" applyFill="1" applyAlignment="1">
      <alignment horizontal="center"/>
    </xf>
    <xf numFmtId="0" fontId="7" fillId="0" borderId="0" xfId="0" applyFont="1" applyFill="1" applyAlignment="1">
      <alignment/>
    </xf>
    <xf numFmtId="0" fontId="20" fillId="0" borderId="0" xfId="0" applyFont="1" applyAlignment="1">
      <alignment horizontal="left" vertical="center"/>
    </xf>
    <xf numFmtId="2" fontId="9" fillId="0" borderId="0" xfId="0" applyNumberFormat="1" applyFont="1" applyFill="1" applyBorder="1" applyAlignment="1">
      <alignment horizontal="center" vertical="center"/>
    </xf>
    <xf numFmtId="0" fontId="9" fillId="2" borderId="14" xfId="0" applyFont="1" applyFill="1" applyBorder="1" applyAlignment="1">
      <alignment vertical="center"/>
    </xf>
    <xf numFmtId="0" fontId="9" fillId="0" borderId="0" xfId="0" applyFont="1" applyFill="1" applyBorder="1" applyAlignment="1">
      <alignment vertical="center"/>
    </xf>
    <xf numFmtId="0" fontId="3" fillId="0" borderId="15" xfId="0" applyFont="1" applyBorder="1" applyAlignment="1">
      <alignment/>
    </xf>
    <xf numFmtId="0" fontId="3" fillId="0" borderId="15" xfId="0" applyFont="1" applyBorder="1" applyAlignment="1">
      <alignment horizontal="left" vertical="center"/>
    </xf>
    <xf numFmtId="172" fontId="12" fillId="0" borderId="0" xfId="0" applyNumberFormat="1" applyFont="1" applyBorder="1" applyAlignment="1">
      <alignment/>
    </xf>
    <xf numFmtId="0" fontId="3" fillId="0" borderId="16" xfId="0" applyFont="1" applyBorder="1" applyAlignment="1">
      <alignment horizontal="left" vertical="center"/>
    </xf>
    <xf numFmtId="172" fontId="12" fillId="0" borderId="16" xfId="0" applyNumberFormat="1" applyFont="1" applyBorder="1" applyAlignment="1">
      <alignment/>
    </xf>
    <xf numFmtId="0" fontId="7" fillId="0" borderId="0" xfId="0" applyFont="1" applyBorder="1" applyAlignment="1">
      <alignment/>
    </xf>
    <xf numFmtId="0" fontId="7" fillId="0" borderId="0" xfId="0" applyFont="1" applyBorder="1" applyAlignment="1">
      <alignment horizontal="left" vertical="center"/>
    </xf>
    <xf numFmtId="16" fontId="11" fillId="0" borderId="0" xfId="0" applyNumberFormat="1" applyFont="1" applyBorder="1" applyAlignment="1" quotePrefix="1">
      <alignment horizontal="center" vertical="center"/>
    </xf>
    <xf numFmtId="0" fontId="11" fillId="0" borderId="0" xfId="0" applyFont="1" applyBorder="1" applyAlignment="1">
      <alignment horizontal="center" vertical="center"/>
    </xf>
    <xf numFmtId="0" fontId="11" fillId="0" borderId="0" xfId="0" applyFont="1" applyBorder="1" applyAlignment="1">
      <alignment horizontal="left" vertical="center" wrapText="1"/>
    </xf>
    <xf numFmtId="2" fontId="11" fillId="0" borderId="13" xfId="0" applyNumberFormat="1" applyFont="1" applyBorder="1" applyAlignment="1">
      <alignment horizontal="center" vertical="center"/>
    </xf>
    <xf numFmtId="0" fontId="9" fillId="0" borderId="0" xfId="0" applyFont="1" applyAlignment="1" quotePrefix="1">
      <alignment horizontal="left"/>
    </xf>
    <xf numFmtId="0" fontId="2" fillId="0" borderId="0" xfId="0" applyFont="1" applyBorder="1" applyAlignment="1">
      <alignment horizontal="left" vertical="center"/>
    </xf>
    <xf numFmtId="0" fontId="2" fillId="0" borderId="0" xfId="0" applyFont="1" applyFill="1" applyAlignment="1">
      <alignment horizontal="left"/>
    </xf>
    <xf numFmtId="0" fontId="2" fillId="0" borderId="0" xfId="0" applyFont="1" applyAlignment="1">
      <alignment horizontal="left"/>
    </xf>
    <xf numFmtId="2" fontId="2" fillId="0" borderId="0" xfId="0" applyNumberFormat="1" applyFont="1" applyBorder="1" applyAlignment="1">
      <alignment horizontal="left" vertical="center"/>
    </xf>
    <xf numFmtId="2" fontId="9" fillId="0" borderId="17" xfId="0" applyNumberFormat="1" applyFont="1" applyFill="1" applyBorder="1" applyAlignment="1">
      <alignment horizontal="center" vertical="center"/>
    </xf>
    <xf numFmtId="0" fontId="0" fillId="0" borderId="0" xfId="0" applyAlignment="1">
      <alignment/>
    </xf>
    <xf numFmtId="2" fontId="0" fillId="0" borderId="0" xfId="0" applyNumberFormat="1" applyAlignment="1">
      <alignment horizontal="center"/>
    </xf>
    <xf numFmtId="0" fontId="10" fillId="0" borderId="0" xfId="0" applyFont="1" applyAlignment="1">
      <alignment/>
    </xf>
    <xf numFmtId="173" fontId="0" fillId="0" borderId="0" xfId="0" applyNumberFormat="1" applyAlignment="1">
      <alignment/>
    </xf>
    <xf numFmtId="173" fontId="33" fillId="0" borderId="11" xfId="42" applyNumberFormat="1" applyFont="1" applyBorder="1" applyAlignment="1">
      <alignment horizontal="right" wrapText="1"/>
      <protection/>
    </xf>
    <xf numFmtId="4" fontId="33" fillId="0" borderId="11" xfId="42" applyNumberFormat="1" applyFont="1" applyBorder="1" applyAlignment="1">
      <alignment horizontal="right" wrapText="1"/>
      <protection/>
    </xf>
    <xf numFmtId="0" fontId="30" fillId="0" borderId="0" xfId="0" applyFont="1" applyBorder="1" applyAlignment="1">
      <alignment horizontal="center"/>
    </xf>
    <xf numFmtId="0" fontId="26" fillId="0" borderId="0" xfId="0" applyFont="1" applyAlignment="1">
      <alignment/>
    </xf>
    <xf numFmtId="0" fontId="26" fillId="0" borderId="0" xfId="0" applyFont="1" applyBorder="1" applyAlignment="1">
      <alignment/>
    </xf>
    <xf numFmtId="0" fontId="27" fillId="0" borderId="0" xfId="41" applyFont="1" applyBorder="1">
      <alignment/>
      <protection/>
    </xf>
    <xf numFmtId="49" fontId="26" fillId="0" borderId="0" xfId="0" applyNumberFormat="1" applyFont="1" applyBorder="1" applyAlignment="1">
      <alignment horizontal="center"/>
    </xf>
    <xf numFmtId="0" fontId="27" fillId="0" borderId="0" xfId="0" applyFont="1" applyBorder="1" applyAlignment="1">
      <alignment horizontal="left" vertical="top" wrapText="1"/>
    </xf>
    <xf numFmtId="0" fontId="27" fillId="0" borderId="0" xfId="0" applyFont="1" applyBorder="1" applyAlignment="1">
      <alignment horizontal="center"/>
    </xf>
    <xf numFmtId="49" fontId="29" fillId="0" borderId="0" xfId="41" applyNumberFormat="1" applyFont="1" applyBorder="1">
      <alignment/>
      <protection/>
    </xf>
    <xf numFmtId="0" fontId="27" fillId="0" borderId="0" xfId="41" applyFont="1" applyBorder="1" applyAlignment="1">
      <alignment horizontal="left" vertical="top" wrapText="1"/>
      <protection/>
    </xf>
    <xf numFmtId="0" fontId="29" fillId="0" borderId="0" xfId="41" applyFont="1" applyBorder="1">
      <alignment/>
      <protection/>
    </xf>
    <xf numFmtId="0" fontId="29" fillId="0" borderId="0" xfId="41" applyFont="1">
      <alignment/>
      <protection/>
    </xf>
    <xf numFmtId="49" fontId="29" fillId="0" borderId="0" xfId="41" applyNumberFormat="1" applyFont="1">
      <alignment/>
      <protection/>
    </xf>
    <xf numFmtId="0" fontId="27" fillId="0" borderId="0" xfId="41" applyFont="1" applyAlignment="1">
      <alignment horizontal="left" vertical="top" wrapText="1"/>
      <protection/>
    </xf>
    <xf numFmtId="0" fontId="27" fillId="0" borderId="0" xfId="41" applyFont="1">
      <alignment/>
      <protection/>
    </xf>
    <xf numFmtId="0" fontId="26" fillId="0" borderId="0" xfId="41" applyFont="1">
      <alignment/>
      <protection/>
    </xf>
    <xf numFmtId="0" fontId="27" fillId="0" borderId="17" xfId="41" applyFont="1" applyBorder="1" applyAlignment="1">
      <alignment horizontal="left" vertical="top" wrapText="1"/>
      <protection/>
    </xf>
    <xf numFmtId="49" fontId="26" fillId="0" borderId="18" xfId="41" applyNumberFormat="1" applyFont="1" applyBorder="1" applyAlignment="1">
      <alignment horizontal="center"/>
      <protection/>
    </xf>
    <xf numFmtId="0" fontId="27" fillId="0" borderId="0" xfId="41" applyFont="1" applyBorder="1" applyAlignment="1">
      <alignment horizontal="center"/>
      <protection/>
    </xf>
    <xf numFmtId="0" fontId="26" fillId="0" borderId="17" xfId="41" applyFont="1" applyBorder="1">
      <alignment/>
      <protection/>
    </xf>
    <xf numFmtId="0" fontId="26" fillId="0" borderId="18" xfId="41" applyFont="1" applyBorder="1">
      <alignment/>
      <protection/>
    </xf>
    <xf numFmtId="0" fontId="46" fillId="0" borderId="0" xfId="0" applyFont="1" applyBorder="1" applyAlignment="1">
      <alignment horizontal="center"/>
    </xf>
    <xf numFmtId="0" fontId="47" fillId="0" borderId="16" xfId="0" applyFont="1" applyBorder="1" applyAlignment="1">
      <alignment vertical="top" wrapText="1"/>
    </xf>
    <xf numFmtId="0" fontId="46" fillId="0" borderId="16" xfId="0" applyFont="1" applyBorder="1" applyAlignment="1">
      <alignment horizontal="center"/>
    </xf>
    <xf numFmtId="174" fontId="46" fillId="0" borderId="16" xfId="0" applyNumberFormat="1" applyFont="1" applyBorder="1" applyAlignment="1">
      <alignment horizontal="center"/>
    </xf>
    <xf numFmtId="174" fontId="46" fillId="0" borderId="0" xfId="0" applyNumberFormat="1" applyFont="1" applyBorder="1" applyAlignment="1">
      <alignment horizontal="center"/>
    </xf>
    <xf numFmtId="4" fontId="10" fillId="0" borderId="0" xfId="0" applyNumberFormat="1" applyFont="1" applyAlignment="1">
      <alignment/>
    </xf>
    <xf numFmtId="4" fontId="25" fillId="0" borderId="0" xfId="0" applyNumberFormat="1" applyFont="1" applyAlignment="1" applyProtection="1">
      <alignment horizontal="left"/>
      <protection/>
    </xf>
    <xf numFmtId="4" fontId="25" fillId="0" borderId="0" xfId="0" applyNumberFormat="1" applyFont="1" applyAlignment="1" applyProtection="1">
      <alignment/>
      <protection/>
    </xf>
    <xf numFmtId="4" fontId="25" fillId="0" borderId="0" xfId="0" applyNumberFormat="1" applyFont="1" applyAlignment="1" applyProtection="1">
      <alignment horizontal="center"/>
      <protection/>
    </xf>
    <xf numFmtId="4" fontId="54" fillId="0" borderId="0" xfId="0" applyNumberFormat="1" applyFont="1" applyAlignment="1" applyProtection="1">
      <alignment horizontal="center"/>
      <protection/>
    </xf>
    <xf numFmtId="4" fontId="25" fillId="0" borderId="0" xfId="0" applyNumberFormat="1" applyFont="1" applyFill="1" applyAlignment="1" applyProtection="1">
      <alignment horizontal="left"/>
      <protection/>
    </xf>
    <xf numFmtId="4" fontId="53" fillId="0" borderId="0" xfId="0" applyNumberFormat="1" applyFont="1" applyFill="1" applyBorder="1" applyAlignment="1" applyProtection="1">
      <alignment/>
      <protection/>
    </xf>
    <xf numFmtId="173" fontId="3" fillId="0" borderId="0" xfId="0" applyNumberFormat="1" applyFont="1" applyAlignment="1">
      <alignment/>
    </xf>
    <xf numFmtId="173" fontId="3" fillId="0" borderId="0" xfId="0" applyNumberFormat="1" applyFont="1" applyBorder="1" applyAlignment="1">
      <alignment/>
    </xf>
    <xf numFmtId="0" fontId="3" fillId="0" borderId="19" xfId="0" applyFont="1" applyBorder="1" applyAlignment="1">
      <alignment/>
    </xf>
    <xf numFmtId="0" fontId="3" fillId="0" borderId="12" xfId="0" applyFont="1" applyBorder="1" applyAlignment="1">
      <alignment/>
    </xf>
    <xf numFmtId="0" fontId="3" fillId="0" borderId="12" xfId="0" applyFont="1" applyBorder="1" applyAlignment="1">
      <alignment horizontal="left" vertical="center"/>
    </xf>
    <xf numFmtId="172" fontId="12" fillId="0" borderId="12" xfId="0" applyNumberFormat="1" applyFont="1" applyBorder="1" applyAlignment="1">
      <alignment/>
    </xf>
    <xf numFmtId="0" fontId="3" fillId="0" borderId="20"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left" vertical="center"/>
    </xf>
    <xf numFmtId="172" fontId="12" fillId="0" borderId="22" xfId="0" applyNumberFormat="1" applyFont="1" applyBorder="1" applyAlignment="1">
      <alignment/>
    </xf>
    <xf numFmtId="172" fontId="12" fillId="0" borderId="23" xfId="0" applyNumberFormat="1" applyFont="1" applyBorder="1" applyAlignment="1">
      <alignment/>
    </xf>
    <xf numFmtId="0" fontId="7" fillId="0" borderId="21" xfId="0" applyFont="1" applyBorder="1" applyAlignment="1">
      <alignment/>
    </xf>
    <xf numFmtId="177" fontId="3" fillId="0" borderId="19" xfId="0" applyNumberFormat="1" applyFont="1" applyBorder="1" applyAlignment="1">
      <alignment/>
    </xf>
    <xf numFmtId="177" fontId="3" fillId="0" borderId="24" xfId="0" applyNumberFormat="1" applyFont="1" applyBorder="1" applyAlignment="1">
      <alignment/>
    </xf>
    <xf numFmtId="177" fontId="3" fillId="0" borderId="17" xfId="0" applyNumberFormat="1" applyFont="1" applyBorder="1" applyAlignment="1">
      <alignment horizontal="right"/>
    </xf>
    <xf numFmtId="177" fontId="3" fillId="0" borderId="25" xfId="0" applyNumberFormat="1" applyFont="1" applyBorder="1" applyAlignment="1">
      <alignment horizontal="right" vertical="center"/>
    </xf>
    <xf numFmtId="177" fontId="3" fillId="0" borderId="26" xfId="0" applyNumberFormat="1" applyFont="1" applyBorder="1" applyAlignment="1">
      <alignment/>
    </xf>
    <xf numFmtId="0" fontId="33" fillId="0" borderId="11" xfId="42" applyFont="1" applyBorder="1" applyAlignment="1">
      <alignment horizontal="center" wrapText="1"/>
      <protection/>
    </xf>
    <xf numFmtId="0" fontId="33" fillId="0" borderId="20" xfId="42" applyFont="1" applyBorder="1" applyAlignment="1">
      <alignment horizontal="left" wrapText="1"/>
      <protection/>
    </xf>
    <xf numFmtId="0" fontId="27" fillId="0" borderId="16" xfId="41" applyFont="1" applyBorder="1" applyAlignment="1">
      <alignment/>
      <protection/>
    </xf>
    <xf numFmtId="4" fontId="29" fillId="0" borderId="27" xfId="41" applyNumberFormat="1" applyFont="1" applyBorder="1" applyAlignment="1">
      <alignment/>
      <protection/>
    </xf>
    <xf numFmtId="0" fontId="26" fillId="0" borderId="0" xfId="0" applyFont="1" applyBorder="1" applyAlignment="1">
      <alignment/>
    </xf>
    <xf numFmtId="0" fontId="33" fillId="0" borderId="18" xfId="42" applyFont="1" applyBorder="1" applyAlignment="1">
      <alignment horizontal="center" wrapText="1"/>
      <protection/>
    </xf>
    <xf numFmtId="0" fontId="33" fillId="0" borderId="17" xfId="42" applyFont="1" applyBorder="1" applyAlignment="1">
      <alignment horizontal="left" wrapText="1"/>
      <protection/>
    </xf>
    <xf numFmtId="0" fontId="27" fillId="0" borderId="0" xfId="41" applyFont="1" applyBorder="1" applyAlignment="1">
      <alignment/>
      <protection/>
    </xf>
    <xf numFmtId="4" fontId="29" fillId="0" borderId="25" xfId="41" applyNumberFormat="1" applyFont="1" applyBorder="1" applyAlignment="1">
      <alignment/>
      <protection/>
    </xf>
    <xf numFmtId="4" fontId="33" fillId="0" borderId="18" xfId="42" applyNumberFormat="1" applyFont="1" applyBorder="1" applyAlignment="1">
      <alignment horizontal="right" wrapText="1"/>
      <protection/>
    </xf>
    <xf numFmtId="173" fontId="33" fillId="0" borderId="18" xfId="42" applyNumberFormat="1" applyFont="1" applyBorder="1" applyAlignment="1">
      <alignment horizontal="right" wrapText="1"/>
      <protection/>
    </xf>
    <xf numFmtId="49" fontId="40" fillId="33" borderId="28" xfId="42" applyNumberFormat="1" applyFont="1" applyFill="1" applyBorder="1" applyAlignment="1">
      <alignment horizontal="center"/>
      <protection/>
    </xf>
    <xf numFmtId="0" fontId="42" fillId="33" borderId="29" xfId="0" applyFont="1" applyFill="1" applyBorder="1" applyAlignment="1">
      <alignment wrapText="1"/>
    </xf>
    <xf numFmtId="4" fontId="40" fillId="33" borderId="30" xfId="42" applyNumberFormat="1" applyFont="1" applyFill="1" applyBorder="1" applyAlignment="1">
      <alignment horizontal="right" wrapText="1"/>
      <protection/>
    </xf>
    <xf numFmtId="173" fontId="40" fillId="33" borderId="29" xfId="42" applyNumberFormat="1" applyFont="1" applyFill="1" applyBorder="1" applyAlignment="1">
      <alignment horizontal="right" wrapText="1"/>
      <protection/>
    </xf>
    <xf numFmtId="49" fontId="26" fillId="0" borderId="13" xfId="0" applyNumberFormat="1" applyFont="1" applyBorder="1" applyAlignment="1">
      <alignment horizontal="center"/>
    </xf>
    <xf numFmtId="0" fontId="27" fillId="0" borderId="14" xfId="0" applyFont="1" applyBorder="1" applyAlignment="1">
      <alignment horizontal="center"/>
    </xf>
    <xf numFmtId="0" fontId="26" fillId="0" borderId="31" xfId="0" applyFont="1" applyBorder="1" applyAlignment="1">
      <alignment/>
    </xf>
    <xf numFmtId="0" fontId="27" fillId="0" borderId="13" xfId="0" applyFont="1" applyBorder="1" applyAlignment="1">
      <alignment horizontal="left" vertical="top" wrapText="1"/>
    </xf>
    <xf numFmtId="49" fontId="30" fillId="33" borderId="10" xfId="0" applyNumberFormat="1" applyFont="1" applyFill="1" applyBorder="1" applyAlignment="1">
      <alignment horizontal="center" vertical="center"/>
    </xf>
    <xf numFmtId="39" fontId="32" fillId="33" borderId="13" xfId="0" applyNumberFormat="1" applyFont="1" applyFill="1" applyBorder="1" applyAlignment="1">
      <alignment horizontal="left" vertical="center" wrapText="1"/>
    </xf>
    <xf numFmtId="39" fontId="30" fillId="33" borderId="14" xfId="0" applyNumberFormat="1" applyFont="1" applyFill="1" applyBorder="1" applyAlignment="1">
      <alignment horizontal="center" vertical="center"/>
    </xf>
    <xf numFmtId="0" fontId="32" fillId="33" borderId="14" xfId="0" applyFont="1" applyFill="1" applyBorder="1" applyAlignment="1">
      <alignment horizontal="center" vertical="center"/>
    </xf>
    <xf numFmtId="0" fontId="30" fillId="33" borderId="32" xfId="0" applyFont="1" applyFill="1" applyBorder="1" applyAlignment="1">
      <alignment horizontal="center" vertical="center"/>
    </xf>
    <xf numFmtId="0" fontId="30" fillId="33" borderId="10" xfId="0" applyFont="1" applyFill="1" applyBorder="1" applyAlignment="1">
      <alignment horizontal="center" vertical="center"/>
    </xf>
    <xf numFmtId="177" fontId="45" fillId="0" borderId="0" xfId="0" applyNumberFormat="1" applyFont="1" applyBorder="1" applyAlignment="1">
      <alignment horizontal="right"/>
    </xf>
    <xf numFmtId="177" fontId="45" fillId="0" borderId="16" xfId="0" applyNumberFormat="1" applyFont="1" applyBorder="1" applyAlignment="1">
      <alignment horizontal="right"/>
    </xf>
    <xf numFmtId="0" fontId="47" fillId="0" borderId="0" xfId="0" applyFont="1" applyBorder="1" applyAlignment="1">
      <alignment vertical="top" wrapText="1"/>
    </xf>
    <xf numFmtId="0" fontId="44" fillId="0" borderId="33" xfId="0" applyFont="1" applyBorder="1" applyAlignment="1">
      <alignment horizontal="left"/>
    </xf>
    <xf numFmtId="0" fontId="44" fillId="0" borderId="30" xfId="0" applyFont="1" applyBorder="1" applyAlignment="1">
      <alignment horizontal="center"/>
    </xf>
    <xf numFmtId="177" fontId="45" fillId="0" borderId="28" xfId="0" applyNumberFormat="1" applyFont="1" applyBorder="1" applyAlignment="1">
      <alignment horizontal="right"/>
    </xf>
    <xf numFmtId="0" fontId="0" fillId="0" borderId="30" xfId="0" applyBorder="1" applyAlignment="1">
      <alignment/>
    </xf>
    <xf numFmtId="4" fontId="25" fillId="0" borderId="16" xfId="0" applyNumberFormat="1" applyFont="1" applyBorder="1" applyAlignment="1" applyProtection="1">
      <alignment horizontal="left"/>
      <protection/>
    </xf>
    <xf numFmtId="4" fontId="25" fillId="0" borderId="18" xfId="0" applyNumberFormat="1" applyFont="1" applyBorder="1" applyAlignment="1" applyProtection="1">
      <alignment horizontal="left"/>
      <protection/>
    </xf>
    <xf numFmtId="4" fontId="54" fillId="0" borderId="18" xfId="0" applyNumberFormat="1" applyFont="1" applyBorder="1" applyAlignment="1" applyProtection="1">
      <alignment horizontal="left"/>
      <protection/>
    </xf>
    <xf numFmtId="4" fontId="25" fillId="0" borderId="11" xfId="0" applyNumberFormat="1" applyFont="1" applyBorder="1" applyAlignment="1" applyProtection="1">
      <alignment horizontal="left"/>
      <protection/>
    </xf>
    <xf numFmtId="4" fontId="25" fillId="0" borderId="16" xfId="0" applyNumberFormat="1" applyFont="1" applyBorder="1" applyAlignment="1" applyProtection="1">
      <alignment horizontal="center"/>
      <protection/>
    </xf>
    <xf numFmtId="4" fontId="25" fillId="0" borderId="24" xfId="0" applyNumberFormat="1" applyFont="1" applyBorder="1" applyAlignment="1" applyProtection="1">
      <alignment/>
      <protection/>
    </xf>
    <xf numFmtId="4" fontId="53" fillId="0" borderId="34" xfId="0" applyNumberFormat="1" applyFont="1" applyFill="1" applyBorder="1" applyAlignment="1" applyProtection="1">
      <alignment/>
      <protection/>
    </xf>
    <xf numFmtId="4" fontId="25" fillId="0" borderId="19" xfId="0" applyNumberFormat="1" applyFont="1" applyBorder="1" applyAlignment="1" applyProtection="1">
      <alignment horizontal="left"/>
      <protection/>
    </xf>
    <xf numFmtId="4" fontId="25" fillId="0" borderId="17" xfId="0" applyNumberFormat="1" applyFont="1" applyBorder="1" applyAlignment="1" applyProtection="1">
      <alignment horizontal="left"/>
      <protection/>
    </xf>
    <xf numFmtId="4" fontId="25" fillId="0" borderId="20" xfId="0" applyNumberFormat="1" applyFont="1" applyBorder="1" applyAlignment="1" applyProtection="1">
      <alignment horizontal="left"/>
      <protection/>
    </xf>
    <xf numFmtId="4" fontId="25" fillId="0" borderId="20" xfId="0" applyNumberFormat="1" applyFont="1" applyBorder="1" applyAlignment="1" applyProtection="1">
      <alignment horizontal="right"/>
      <protection/>
    </xf>
    <xf numFmtId="4" fontId="25" fillId="0" borderId="17" xfId="0" applyNumberFormat="1" applyFont="1" applyBorder="1" applyAlignment="1" applyProtection="1">
      <alignment horizontal="right"/>
      <protection/>
    </xf>
    <xf numFmtId="4" fontId="54" fillId="0" borderId="17" xfId="0" applyNumberFormat="1" applyFont="1" applyBorder="1" applyAlignment="1" applyProtection="1">
      <alignment horizontal="left"/>
      <protection/>
    </xf>
    <xf numFmtId="4" fontId="25" fillId="0" borderId="18" xfId="0" applyNumberFormat="1" applyFont="1" applyBorder="1" applyAlignment="1" applyProtection="1">
      <alignment horizontal="center"/>
      <protection/>
    </xf>
    <xf numFmtId="0" fontId="20" fillId="0" borderId="0" xfId="0" applyFont="1" applyAlignment="1">
      <alignment horizontal="left" vertical="center" wrapText="1"/>
    </xf>
    <xf numFmtId="177" fontId="7" fillId="0" borderId="22" xfId="0" applyNumberFormat="1" applyFont="1" applyBorder="1" applyAlignment="1">
      <alignment horizontal="right"/>
    </xf>
    <xf numFmtId="177" fontId="3" fillId="0" borderId="15" xfId="0" applyNumberFormat="1" applyFont="1" applyBorder="1" applyAlignment="1">
      <alignment/>
    </xf>
    <xf numFmtId="0" fontId="3" fillId="0" borderId="22" xfId="0" applyFont="1" applyBorder="1" applyAlignment="1">
      <alignment/>
    </xf>
    <xf numFmtId="0" fontId="44" fillId="0" borderId="35" xfId="0" applyFont="1" applyBorder="1" applyAlignment="1">
      <alignment vertical="top" wrapText="1"/>
    </xf>
    <xf numFmtId="0" fontId="46" fillId="0" borderId="36" xfId="0" applyFont="1" applyBorder="1" applyAlignment="1">
      <alignment horizontal="center"/>
    </xf>
    <xf numFmtId="174" fontId="46" fillId="0" borderId="36" xfId="0" applyNumberFormat="1" applyFont="1" applyBorder="1" applyAlignment="1">
      <alignment horizontal="center"/>
    </xf>
    <xf numFmtId="177" fontId="46" fillId="0" borderId="37" xfId="0" applyNumberFormat="1" applyFont="1" applyBorder="1" applyAlignment="1">
      <alignment horizontal="right"/>
    </xf>
    <xf numFmtId="0" fontId="44" fillId="0" borderId="38" xfId="0" applyFont="1" applyBorder="1" applyAlignment="1">
      <alignment vertical="top" wrapText="1"/>
    </xf>
    <xf numFmtId="0" fontId="46" fillId="0" borderId="39" xfId="0" applyFont="1" applyBorder="1" applyAlignment="1">
      <alignment horizontal="center"/>
    </xf>
    <xf numFmtId="174" fontId="46" fillId="0" borderId="39" xfId="0" applyNumberFormat="1" applyFont="1" applyBorder="1" applyAlignment="1">
      <alignment horizontal="center"/>
    </xf>
    <xf numFmtId="177" fontId="46" fillId="0" borderId="40" xfId="0" applyNumberFormat="1" applyFont="1" applyBorder="1" applyAlignment="1">
      <alignment horizontal="right"/>
    </xf>
    <xf numFmtId="0" fontId="44" fillId="0" borderId="41" xfId="0" applyFont="1" applyBorder="1" applyAlignment="1">
      <alignment vertical="top" wrapText="1"/>
    </xf>
    <xf numFmtId="0" fontId="46" fillId="0" borderId="42" xfId="0" applyFont="1" applyBorder="1" applyAlignment="1">
      <alignment horizontal="center"/>
    </xf>
    <xf numFmtId="174" fontId="46" fillId="0" borderId="42" xfId="0" applyNumberFormat="1" applyFont="1" applyBorder="1" applyAlignment="1">
      <alignment horizontal="center"/>
    </xf>
    <xf numFmtId="177" fontId="46" fillId="0" borderId="43" xfId="0" applyNumberFormat="1" applyFont="1" applyBorder="1" applyAlignment="1">
      <alignment horizontal="right"/>
    </xf>
    <xf numFmtId="0" fontId="3" fillId="0" borderId="0" xfId="0" applyFont="1" applyAlignment="1">
      <alignment/>
    </xf>
    <xf numFmtId="2" fontId="3" fillId="0" borderId="0" xfId="0" applyNumberFormat="1" applyFont="1" applyAlignment="1">
      <alignment/>
    </xf>
    <xf numFmtId="0" fontId="58" fillId="0" borderId="0" xfId="0" applyFont="1" applyAlignment="1">
      <alignment horizontal="left" vertical="center"/>
    </xf>
    <xf numFmtId="173" fontId="0" fillId="0" borderId="0" xfId="0" applyNumberFormat="1" applyAlignment="1">
      <alignment/>
    </xf>
    <xf numFmtId="173" fontId="4" fillId="0" borderId="0" xfId="0" applyNumberFormat="1" applyFont="1" applyAlignment="1">
      <alignment/>
    </xf>
    <xf numFmtId="173" fontId="2" fillId="0" borderId="0" xfId="0" applyNumberFormat="1" applyFont="1" applyAlignment="1">
      <alignment/>
    </xf>
    <xf numFmtId="173" fontId="5" fillId="0" borderId="10" xfId="0" applyNumberFormat="1" applyFont="1" applyBorder="1" applyAlignment="1">
      <alignment horizontal="center"/>
    </xf>
    <xf numFmtId="173" fontId="10" fillId="0" borderId="10" xfId="0" applyNumberFormat="1" applyFont="1" applyBorder="1" applyAlignment="1">
      <alignment horizontal="center" vertical="center" wrapText="1"/>
    </xf>
    <xf numFmtId="173" fontId="10" fillId="0" borderId="10" xfId="0" applyNumberFormat="1" applyFont="1" applyBorder="1" applyAlignment="1">
      <alignment horizontal="center" vertical="center"/>
    </xf>
    <xf numFmtId="173" fontId="9" fillId="32" borderId="31" xfId="0" applyNumberFormat="1" applyFont="1" applyFill="1" applyBorder="1" applyAlignment="1">
      <alignment horizontal="center" vertical="center"/>
    </xf>
    <xf numFmtId="173" fontId="2" fillId="0" borderId="0" xfId="0" applyNumberFormat="1" applyFont="1" applyBorder="1" applyAlignment="1">
      <alignment/>
    </xf>
    <xf numFmtId="173" fontId="9" fillId="0" borderId="0" xfId="0" applyNumberFormat="1" applyFont="1" applyFill="1" applyBorder="1" applyAlignment="1">
      <alignment horizontal="center" vertical="center"/>
    </xf>
    <xf numFmtId="173" fontId="9" fillId="0" borderId="0" xfId="0" applyNumberFormat="1" applyFont="1" applyBorder="1" applyAlignment="1">
      <alignment horizontal="center" vertical="center"/>
    </xf>
    <xf numFmtId="173" fontId="9" fillId="0" borderId="0" xfId="0" applyNumberFormat="1" applyFont="1" applyBorder="1" applyAlignment="1">
      <alignment/>
    </xf>
    <xf numFmtId="173" fontId="3" fillId="0" borderId="0" xfId="0" applyNumberFormat="1" applyFont="1" applyBorder="1" applyAlignment="1">
      <alignment horizontal="left"/>
    </xf>
    <xf numFmtId="173" fontId="2" fillId="0" borderId="0" xfId="0" applyNumberFormat="1" applyFont="1" applyBorder="1" applyAlignment="1">
      <alignment horizontal="left"/>
    </xf>
    <xf numFmtId="173" fontId="2" fillId="0" borderId="10" xfId="0" applyNumberFormat="1" applyFont="1" applyBorder="1" applyAlignment="1">
      <alignment horizontal="center" vertical="center"/>
    </xf>
    <xf numFmtId="173" fontId="2" fillId="0" borderId="0" xfId="0" applyNumberFormat="1" applyFont="1" applyBorder="1" applyAlignment="1">
      <alignment horizontal="center" vertical="center"/>
    </xf>
    <xf numFmtId="173" fontId="9" fillId="32" borderId="10" xfId="0" applyNumberFormat="1" applyFont="1" applyFill="1" applyBorder="1" applyAlignment="1">
      <alignment horizontal="center" vertical="center"/>
    </xf>
    <xf numFmtId="173" fontId="9" fillId="0" borderId="0" xfId="0" applyNumberFormat="1" applyFont="1" applyAlignment="1">
      <alignment/>
    </xf>
    <xf numFmtId="173" fontId="2" fillId="0" borderId="11" xfId="0" applyNumberFormat="1" applyFont="1" applyBorder="1" applyAlignment="1">
      <alignment horizontal="center" vertical="center"/>
    </xf>
    <xf numFmtId="173" fontId="10" fillId="0" borderId="44" xfId="0" applyNumberFormat="1" applyFont="1" applyBorder="1" applyAlignment="1">
      <alignment horizontal="center" vertical="center"/>
    </xf>
    <xf numFmtId="173" fontId="9" fillId="0" borderId="25" xfId="0" applyNumberFormat="1" applyFont="1" applyFill="1" applyBorder="1" applyAlignment="1">
      <alignment horizontal="center" vertical="center"/>
    </xf>
    <xf numFmtId="173" fontId="7" fillId="0" borderId="0" xfId="0" applyNumberFormat="1" applyFont="1" applyAlignment="1">
      <alignment/>
    </xf>
    <xf numFmtId="173" fontId="9" fillId="2" borderId="31" xfId="0" applyNumberFormat="1" applyFont="1" applyFill="1" applyBorder="1" applyAlignment="1">
      <alignment horizontal="center" vertical="center"/>
    </xf>
    <xf numFmtId="173" fontId="11" fillId="0" borderId="31" xfId="0" applyNumberFormat="1" applyFont="1" applyBorder="1" applyAlignment="1">
      <alignment horizontal="center" vertical="center"/>
    </xf>
    <xf numFmtId="173" fontId="2" fillId="0" borderId="0" xfId="0" applyNumberFormat="1" applyFont="1" applyAlignment="1">
      <alignment horizontal="center" vertical="center"/>
    </xf>
    <xf numFmtId="2" fontId="3" fillId="0" borderId="0" xfId="0" applyNumberFormat="1" applyFont="1" applyBorder="1" applyAlignment="1">
      <alignment/>
    </xf>
    <xf numFmtId="0" fontId="3" fillId="0" borderId="0" xfId="0" applyFont="1" applyFill="1" applyBorder="1" applyAlignment="1">
      <alignment/>
    </xf>
    <xf numFmtId="173" fontId="25" fillId="0" borderId="11" xfId="0" applyNumberFormat="1" applyFont="1" applyBorder="1" applyAlignment="1" applyProtection="1">
      <alignment/>
      <protection/>
    </xf>
    <xf numFmtId="173" fontId="25" fillId="0" borderId="18" xfId="0" applyNumberFormat="1" applyFont="1" applyBorder="1" applyAlignment="1" applyProtection="1">
      <alignment/>
      <protection/>
    </xf>
    <xf numFmtId="173" fontId="25" fillId="0" borderId="18" xfId="0" applyNumberFormat="1" applyFont="1" applyBorder="1" applyAlignment="1" applyProtection="1">
      <alignment horizontal="left"/>
      <protection/>
    </xf>
    <xf numFmtId="173" fontId="25" fillId="0" borderId="24" xfId="0" applyNumberFormat="1" applyFont="1" applyBorder="1" applyAlignment="1" applyProtection="1">
      <alignment/>
      <protection/>
    </xf>
    <xf numFmtId="173" fontId="53" fillId="0" borderId="34" xfId="0" applyNumberFormat="1" applyFont="1" applyBorder="1" applyAlignment="1" applyProtection="1">
      <alignment/>
      <protection/>
    </xf>
    <xf numFmtId="173" fontId="25" fillId="0" borderId="0" xfId="0" applyNumberFormat="1" applyFont="1" applyAlignment="1" applyProtection="1">
      <alignment/>
      <protection/>
    </xf>
    <xf numFmtId="173" fontId="53" fillId="0" borderId="0" xfId="0" applyNumberFormat="1" applyFont="1" applyBorder="1" applyAlignment="1" applyProtection="1">
      <alignment/>
      <protection/>
    </xf>
    <xf numFmtId="4" fontId="12" fillId="0" borderId="0" xfId="0" applyNumberFormat="1" applyFont="1" applyAlignment="1">
      <alignment/>
    </xf>
    <xf numFmtId="4" fontId="12" fillId="0" borderId="0" xfId="0" applyNumberFormat="1" applyFont="1" applyAlignment="1">
      <alignment/>
    </xf>
    <xf numFmtId="4" fontId="21" fillId="0" borderId="0" xfId="0" applyNumberFormat="1" applyFont="1" applyAlignment="1">
      <alignment/>
    </xf>
    <xf numFmtId="4" fontId="20" fillId="0" borderId="0" xfId="0" applyNumberFormat="1" applyFont="1" applyAlignment="1">
      <alignment horizontal="left" vertical="center" wrapText="1"/>
    </xf>
    <xf numFmtId="4" fontId="13" fillId="0" borderId="0" xfId="0" applyNumberFormat="1" applyFont="1" applyAlignment="1">
      <alignment/>
    </xf>
    <xf numFmtId="4" fontId="14" fillId="0" borderId="10" xfId="0" applyNumberFormat="1" applyFont="1" applyBorder="1" applyAlignment="1">
      <alignment horizontal="center"/>
    </xf>
    <xf numFmtId="4" fontId="10" fillId="0" borderId="10" xfId="0" applyNumberFormat="1" applyFont="1" applyBorder="1" applyAlignment="1">
      <alignment horizontal="center" vertical="center" wrapText="1"/>
    </xf>
    <xf numFmtId="4" fontId="10" fillId="0" borderId="0" xfId="0" applyNumberFormat="1" applyFont="1" applyBorder="1" applyAlignment="1">
      <alignment horizontal="center" vertical="center"/>
    </xf>
    <xf numFmtId="4" fontId="12" fillId="0" borderId="0" xfId="0" applyNumberFormat="1" applyFont="1" applyBorder="1" applyAlignment="1">
      <alignment horizontal="center" vertical="center"/>
    </xf>
    <xf numFmtId="4" fontId="12" fillId="0" borderId="0" xfId="0" applyNumberFormat="1" applyFont="1" applyBorder="1" applyAlignment="1">
      <alignment horizontal="left" vertical="center"/>
    </xf>
    <xf numFmtId="4" fontId="10" fillId="0" borderId="0" xfId="0" applyNumberFormat="1" applyFont="1" applyBorder="1" applyAlignment="1">
      <alignment horizontal="left" vertical="center"/>
    </xf>
    <xf numFmtId="4" fontId="2" fillId="0" borderId="10" xfId="0" applyNumberFormat="1" applyFont="1" applyBorder="1" applyAlignment="1">
      <alignment horizontal="center" vertical="center"/>
    </xf>
    <xf numFmtId="4" fontId="15" fillId="0" borderId="0" xfId="0" applyNumberFormat="1" applyFont="1" applyBorder="1" applyAlignment="1">
      <alignment horizontal="center" vertical="center"/>
    </xf>
    <xf numFmtId="4" fontId="15" fillId="0" borderId="0" xfId="0" applyNumberFormat="1" applyFont="1" applyBorder="1" applyAlignment="1">
      <alignment/>
    </xf>
    <xf numFmtId="4" fontId="9" fillId="32" borderId="13" xfId="0" applyNumberFormat="1" applyFont="1" applyFill="1" applyBorder="1" applyAlignment="1">
      <alignment vertical="center"/>
    </xf>
    <xf numFmtId="4" fontId="15" fillId="0" borderId="0" xfId="0" applyNumberFormat="1" applyFont="1" applyAlignment="1">
      <alignment/>
    </xf>
    <xf numFmtId="4" fontId="10" fillId="0" borderId="11" xfId="0" applyNumberFormat="1" applyFont="1" applyBorder="1" applyAlignment="1">
      <alignment horizontal="center" vertical="center"/>
    </xf>
    <xf numFmtId="4" fontId="10" fillId="0" borderId="12" xfId="0" applyNumberFormat="1" applyFont="1" applyBorder="1" applyAlignment="1">
      <alignment horizontal="center" vertical="center"/>
    </xf>
    <xf numFmtId="4" fontId="11" fillId="0" borderId="0" xfId="0" applyNumberFormat="1" applyFont="1" applyBorder="1" applyAlignment="1">
      <alignment horizontal="center" vertical="center"/>
    </xf>
    <xf numFmtId="4" fontId="16" fillId="0" borderId="0" xfId="0" applyNumberFormat="1" applyFont="1" applyAlignment="1">
      <alignment/>
    </xf>
    <xf numFmtId="4" fontId="9" fillId="2" borderId="13" xfId="0" applyNumberFormat="1" applyFont="1" applyFill="1" applyBorder="1" applyAlignment="1">
      <alignment vertical="center"/>
    </xf>
    <xf numFmtId="4" fontId="15" fillId="0" borderId="0" xfId="0" applyNumberFormat="1" applyFont="1" applyBorder="1" applyAlignment="1">
      <alignment horizontal="right" vertical="center"/>
    </xf>
    <xf numFmtId="4" fontId="12" fillId="0" borderId="0" xfId="0" applyNumberFormat="1" applyFont="1" applyBorder="1" applyAlignment="1">
      <alignment/>
    </xf>
    <xf numFmtId="0" fontId="2" fillId="0" borderId="10" xfId="0" applyFont="1" applyBorder="1" applyAlignment="1">
      <alignment horizontal="left" vertical="center" wrapText="1"/>
    </xf>
    <xf numFmtId="2" fontId="9" fillId="2" borderId="20" xfId="0" applyNumberFormat="1" applyFont="1" applyFill="1" applyBorder="1" applyAlignment="1">
      <alignment horizontal="center" vertical="center"/>
    </xf>
    <xf numFmtId="173" fontId="9" fillId="2" borderId="27" xfId="0" applyNumberFormat="1" applyFont="1" applyFill="1" applyBorder="1" applyAlignment="1">
      <alignment horizontal="center" vertical="center"/>
    </xf>
    <xf numFmtId="4" fontId="25" fillId="0" borderId="18" xfId="0" applyNumberFormat="1" applyFont="1" applyBorder="1" applyAlignment="1" applyProtection="1">
      <alignment/>
      <protection locked="0"/>
    </xf>
    <xf numFmtId="4" fontId="25" fillId="0" borderId="11" xfId="0" applyNumberFormat="1" applyFont="1" applyBorder="1" applyAlignment="1" applyProtection="1">
      <alignment/>
      <protection locked="0"/>
    </xf>
    <xf numFmtId="4" fontId="25" fillId="0" borderId="11" xfId="0" applyNumberFormat="1" applyFont="1" applyBorder="1" applyAlignment="1" applyProtection="1">
      <alignment/>
      <protection locked="0"/>
    </xf>
    <xf numFmtId="174" fontId="0" fillId="0" borderId="10" xfId="0" applyNumberFormat="1" applyBorder="1" applyAlignment="1" applyProtection="1">
      <alignment horizontal="center"/>
      <protection locked="0"/>
    </xf>
    <xf numFmtId="174" fontId="51" fillId="0" borderId="10" xfId="59" applyNumberFormat="1" applyFont="1" applyBorder="1" applyAlignment="1" applyProtection="1">
      <alignment horizontal="center"/>
      <protection locked="0"/>
    </xf>
    <xf numFmtId="174" fontId="46" fillId="0" borderId="31" xfId="0" applyNumberFormat="1" applyFont="1" applyFill="1" applyBorder="1" applyAlignment="1" applyProtection="1">
      <alignment horizontal="center"/>
      <protection locked="0"/>
    </xf>
    <xf numFmtId="174" fontId="46" fillId="0" borderId="10" xfId="59" applyNumberFormat="1" applyFont="1" applyBorder="1" applyAlignment="1" applyProtection="1">
      <alignment horizontal="center"/>
      <protection locked="0"/>
    </xf>
    <xf numFmtId="174" fontId="46" fillId="0" borderId="10" xfId="59" applyNumberFormat="1" applyFont="1" applyFill="1" applyBorder="1" applyAlignment="1" applyProtection="1">
      <alignment horizontal="center"/>
      <protection locked="0"/>
    </xf>
    <xf numFmtId="173" fontId="27" fillId="0" borderId="18" xfId="42" applyNumberFormat="1" applyFont="1" applyBorder="1" applyProtection="1">
      <alignment/>
      <protection locked="0"/>
    </xf>
    <xf numFmtId="2" fontId="10" fillId="0" borderId="10" xfId="0" applyNumberFormat="1" applyFont="1" applyBorder="1" applyAlignment="1" applyProtection="1">
      <alignment horizontal="center" vertical="center" wrapText="1"/>
      <protection locked="0"/>
    </xf>
    <xf numFmtId="2" fontId="10" fillId="0" borderId="10" xfId="0" applyNumberFormat="1" applyFont="1" applyBorder="1" applyAlignment="1" applyProtection="1">
      <alignment horizontal="center" vertical="center"/>
      <protection locked="0"/>
    </xf>
    <xf numFmtId="2" fontId="2" fillId="0" borderId="10" xfId="0" applyNumberFormat="1" applyFont="1" applyBorder="1" applyAlignment="1" applyProtection="1">
      <alignment horizontal="center" vertical="center"/>
      <protection locked="0"/>
    </xf>
    <xf numFmtId="2" fontId="2" fillId="0" borderId="11" xfId="0" applyNumberFormat="1" applyFont="1" applyBorder="1" applyAlignment="1" applyProtection="1">
      <alignment horizontal="center" vertical="center"/>
      <protection locked="0"/>
    </xf>
    <xf numFmtId="2" fontId="10" fillId="0" borderId="11" xfId="0" applyNumberFormat="1" applyFont="1" applyBorder="1" applyAlignment="1" applyProtection="1">
      <alignment horizontal="center" vertical="center"/>
      <protection locked="0"/>
    </xf>
    <xf numFmtId="0" fontId="0" fillId="0" borderId="0" xfId="0" applyAlignment="1">
      <alignment/>
    </xf>
    <xf numFmtId="173" fontId="27" fillId="0" borderId="11" xfId="42" applyNumberFormat="1" applyFont="1" applyBorder="1" applyProtection="1">
      <alignment/>
      <protection locked="0"/>
    </xf>
    <xf numFmtId="0" fontId="0" fillId="0" borderId="0" xfId="0" applyAlignment="1" applyProtection="1">
      <alignment/>
      <protection/>
    </xf>
    <xf numFmtId="2" fontId="0" fillId="0" borderId="0" xfId="0" applyNumberFormat="1" applyAlignment="1" applyProtection="1">
      <alignment horizontal="center"/>
      <protection/>
    </xf>
    <xf numFmtId="0" fontId="10" fillId="0" borderId="0" xfId="0" applyFont="1" applyAlignment="1" applyProtection="1">
      <alignment/>
      <protection/>
    </xf>
    <xf numFmtId="0" fontId="3" fillId="0" borderId="0" xfId="0" applyFont="1" applyAlignment="1" applyProtection="1">
      <alignment horizontal="left" vertical="center"/>
      <protection/>
    </xf>
    <xf numFmtId="0" fontId="3" fillId="0" borderId="0" xfId="0" applyFont="1" applyAlignment="1" applyProtection="1">
      <alignment/>
      <protection/>
    </xf>
    <xf numFmtId="39" fontId="23" fillId="34" borderId="45" xfId="42" applyNumberFormat="1" applyFont="1" applyFill="1" applyBorder="1" applyAlignment="1" applyProtection="1">
      <alignment horizontal="center" vertical="center" wrapText="1"/>
      <protection/>
    </xf>
    <xf numFmtId="0" fontId="10" fillId="0" borderId="0" xfId="42" applyProtection="1">
      <alignment/>
      <protection/>
    </xf>
    <xf numFmtId="0" fontId="0" fillId="0" borderId="0" xfId="0" applyAlignment="1" applyProtection="1">
      <alignment/>
      <protection/>
    </xf>
    <xf numFmtId="0" fontId="10" fillId="34" borderId="46" xfId="42" applyFill="1" applyBorder="1" applyAlignment="1" applyProtection="1">
      <alignment horizontal="center" vertical="center" wrapText="1"/>
      <protection/>
    </xf>
    <xf numFmtId="49" fontId="26" fillId="0" borderId="18" xfId="42" applyNumberFormat="1" applyFont="1" applyBorder="1" applyAlignment="1" applyProtection="1">
      <alignment horizontal="center" vertical="center"/>
      <protection/>
    </xf>
    <xf numFmtId="0" fontId="27" fillId="0" borderId="18" xfId="42" applyFont="1" applyBorder="1" applyAlignment="1" applyProtection="1">
      <alignment horizontal="left" vertical="center" wrapText="1"/>
      <protection/>
    </xf>
    <xf numFmtId="0" fontId="27" fillId="0" borderId="18" xfId="42" applyFont="1" applyBorder="1" applyAlignment="1" applyProtection="1">
      <alignment horizontal="center" vertical="center"/>
      <protection/>
    </xf>
    <xf numFmtId="2" fontId="26" fillId="0" borderId="18" xfId="42" applyNumberFormat="1" applyFont="1" applyBorder="1" applyAlignment="1" applyProtection="1">
      <alignment horizontal="center" vertical="center"/>
      <protection/>
    </xf>
    <xf numFmtId="4" fontId="26" fillId="0" borderId="18" xfId="42" applyNumberFormat="1" applyFont="1" applyBorder="1" applyAlignment="1" applyProtection="1">
      <alignment vertical="center"/>
      <protection/>
    </xf>
    <xf numFmtId="2" fontId="26" fillId="0" borderId="18" xfId="42" applyNumberFormat="1" applyFont="1" applyBorder="1" applyAlignment="1" applyProtection="1">
      <alignment vertical="center"/>
      <protection/>
    </xf>
    <xf numFmtId="0" fontId="10" fillId="0" borderId="47" xfId="42" applyBorder="1" applyProtection="1">
      <alignment/>
      <protection/>
    </xf>
    <xf numFmtId="49" fontId="28" fillId="33" borderId="18" xfId="42" applyNumberFormat="1" applyFont="1" applyFill="1" applyBorder="1" applyAlignment="1" applyProtection="1">
      <alignment horizontal="center" vertical="center"/>
      <protection/>
    </xf>
    <xf numFmtId="0" fontId="29" fillId="0" borderId="25" xfId="0" applyFont="1" applyBorder="1" applyAlignment="1" applyProtection="1">
      <alignment vertical="center" wrapText="1"/>
      <protection/>
    </xf>
    <xf numFmtId="2" fontId="30" fillId="0" borderId="18" xfId="42" applyNumberFormat="1" applyFont="1" applyBorder="1" applyAlignment="1" applyProtection="1">
      <alignment horizontal="center" vertical="center" wrapText="1"/>
      <protection/>
    </xf>
    <xf numFmtId="0" fontId="30" fillId="0" borderId="18" xfId="42" applyFont="1" applyBorder="1" applyAlignment="1" applyProtection="1">
      <alignment vertical="center" wrapText="1"/>
      <protection/>
    </xf>
    <xf numFmtId="2" fontId="30" fillId="0" borderId="18" xfId="42" applyNumberFormat="1" applyFont="1" applyBorder="1" applyAlignment="1" applyProtection="1">
      <alignment vertical="center" wrapText="1"/>
      <protection/>
    </xf>
    <xf numFmtId="0" fontId="10" fillId="0" borderId="25" xfId="42" applyBorder="1" applyProtection="1">
      <alignment/>
      <protection/>
    </xf>
    <xf numFmtId="49" fontId="31" fillId="0" borderId="18" xfId="42" applyNumberFormat="1" applyFont="1" applyBorder="1" applyAlignment="1" applyProtection="1">
      <alignment horizontal="center" vertical="center"/>
      <protection/>
    </xf>
    <xf numFmtId="0" fontId="24" fillId="0" borderId="25" xfId="42" applyFont="1" applyBorder="1" applyAlignment="1" applyProtection="1">
      <alignment horizontal="left" vertical="center" wrapText="1"/>
      <protection/>
    </xf>
    <xf numFmtId="0" fontId="32" fillId="0" borderId="17" xfId="42" applyFont="1" applyBorder="1" applyAlignment="1" applyProtection="1">
      <alignment horizontal="center" vertical="center"/>
      <protection/>
    </xf>
    <xf numFmtId="0" fontId="32" fillId="0" borderId="18" xfId="42" applyFont="1" applyBorder="1" applyAlignment="1" applyProtection="1">
      <alignment horizontal="center" vertical="center"/>
      <protection/>
    </xf>
    <xf numFmtId="2" fontId="30" fillId="0" borderId="18" xfId="42" applyNumberFormat="1" applyFont="1" applyBorder="1" applyAlignment="1" applyProtection="1">
      <alignment horizontal="center" vertical="center"/>
      <protection/>
    </xf>
    <xf numFmtId="0" fontId="30" fillId="0" borderId="18" xfId="42" applyFont="1" applyBorder="1" applyAlignment="1" applyProtection="1">
      <alignment vertical="center"/>
      <protection/>
    </xf>
    <xf numFmtId="2" fontId="30" fillId="0" borderId="18" xfId="42" applyNumberFormat="1" applyFont="1" applyBorder="1" applyAlignment="1" applyProtection="1">
      <alignment vertical="center"/>
      <protection/>
    </xf>
    <xf numFmtId="49" fontId="33" fillId="0" borderId="18" xfId="42" applyNumberFormat="1" applyFont="1" applyBorder="1" applyAlignment="1" applyProtection="1">
      <alignment horizontal="center" vertical="center"/>
      <protection/>
    </xf>
    <xf numFmtId="0" fontId="33" fillId="0" borderId="0" xfId="42" applyFont="1" applyBorder="1" applyAlignment="1" applyProtection="1">
      <alignment horizontal="left" vertical="center" wrapText="1"/>
      <protection/>
    </xf>
    <xf numFmtId="0" fontId="29" fillId="0" borderId="18" xfId="0" applyFont="1" applyBorder="1" applyAlignment="1" applyProtection="1">
      <alignment horizontal="justify" wrapText="1"/>
      <protection/>
    </xf>
    <xf numFmtId="2" fontId="29" fillId="0" borderId="18" xfId="0" applyNumberFormat="1" applyFont="1" applyBorder="1" applyAlignment="1" applyProtection="1">
      <alignment horizontal="center" wrapText="1"/>
      <protection/>
    </xf>
    <xf numFmtId="0" fontId="33" fillId="0" borderId="18" xfId="42" applyFont="1" applyBorder="1" applyAlignment="1" applyProtection="1">
      <alignment horizontal="left" vertical="center" wrapText="1"/>
      <protection/>
    </xf>
    <xf numFmtId="0" fontId="0" fillId="0" borderId="0" xfId="0" applyBorder="1" applyAlignment="1" applyProtection="1">
      <alignment vertical="center" wrapText="1"/>
      <protection/>
    </xf>
    <xf numFmtId="0" fontId="29" fillId="0" borderId="18" xfId="0" applyFont="1" applyBorder="1" applyAlignment="1" applyProtection="1">
      <alignment vertical="center" wrapText="1"/>
      <protection/>
    </xf>
    <xf numFmtId="0" fontId="10" fillId="0" borderId="0" xfId="42" applyFill="1" applyProtection="1">
      <alignment/>
      <protection/>
    </xf>
    <xf numFmtId="0" fontId="29" fillId="0" borderId="18" xfId="0" applyFont="1" applyBorder="1" applyAlignment="1" applyProtection="1">
      <alignment horizontal="center" vertical="top" wrapText="1"/>
      <protection/>
    </xf>
    <xf numFmtId="0" fontId="29" fillId="0" borderId="0" xfId="0" applyFont="1" applyAlignment="1" applyProtection="1">
      <alignment horizontal="justify" vertical="top" wrapText="1"/>
      <protection/>
    </xf>
    <xf numFmtId="173" fontId="27" fillId="0" borderId="18" xfId="42" applyNumberFormat="1" applyFont="1" applyBorder="1" applyProtection="1">
      <alignment/>
      <protection/>
    </xf>
    <xf numFmtId="4" fontId="26" fillId="0" borderId="18" xfId="42" applyNumberFormat="1" applyFont="1" applyBorder="1" applyAlignment="1" applyProtection="1">
      <alignment/>
      <protection/>
    </xf>
    <xf numFmtId="173" fontId="26" fillId="0" borderId="18" xfId="42" applyNumberFormat="1" applyFont="1" applyBorder="1" applyAlignment="1" applyProtection="1">
      <alignment/>
      <protection/>
    </xf>
    <xf numFmtId="0" fontId="29" fillId="0" borderId="18" xfId="0" applyFont="1" applyFill="1" applyBorder="1" applyAlignment="1" applyProtection="1">
      <alignment horizontal="center" vertical="top" wrapText="1"/>
      <protection/>
    </xf>
    <xf numFmtId="0" fontId="29" fillId="0" borderId="18" xfId="0" applyFont="1" applyBorder="1" applyAlignment="1" applyProtection="1">
      <alignment wrapText="1"/>
      <protection/>
    </xf>
    <xf numFmtId="2" fontId="30" fillId="0" borderId="18" xfId="42" applyNumberFormat="1" applyFont="1" applyBorder="1" applyAlignment="1" applyProtection="1">
      <alignment horizontal="center"/>
      <protection/>
    </xf>
    <xf numFmtId="0" fontId="29" fillId="0" borderId="18" xfId="0" applyFont="1" applyBorder="1" applyAlignment="1" applyProtection="1">
      <alignment horizontal="justify" vertical="top" wrapText="1"/>
      <protection/>
    </xf>
    <xf numFmtId="173" fontId="26" fillId="0" borderId="25" xfId="42" applyNumberFormat="1" applyFont="1" applyBorder="1" applyAlignment="1" applyProtection="1">
      <alignment/>
      <protection/>
    </xf>
    <xf numFmtId="0" fontId="29" fillId="0" borderId="48" xfId="0" applyFont="1" applyBorder="1" applyAlignment="1" applyProtection="1">
      <alignment/>
      <protection/>
    </xf>
    <xf numFmtId="2" fontId="29" fillId="0" borderId="48" xfId="0" applyNumberFormat="1" applyFont="1" applyBorder="1" applyAlignment="1" applyProtection="1">
      <alignment horizontal="center"/>
      <protection/>
    </xf>
    <xf numFmtId="0" fontId="29" fillId="0" borderId="48" xfId="0" applyFont="1" applyBorder="1" applyAlignment="1" applyProtection="1">
      <alignment/>
      <protection/>
    </xf>
    <xf numFmtId="2" fontId="0" fillId="0" borderId="48" xfId="0" applyNumberFormat="1" applyBorder="1" applyAlignment="1" applyProtection="1">
      <alignment/>
      <protection/>
    </xf>
    <xf numFmtId="0" fontId="0" fillId="0" borderId="34" xfId="0" applyBorder="1" applyAlignment="1" applyProtection="1">
      <alignment/>
      <protection/>
    </xf>
    <xf numFmtId="0" fontId="33" fillId="0" borderId="11" xfId="42" applyFont="1" applyBorder="1" applyAlignment="1" applyProtection="1">
      <alignment horizontal="center" vertical="center" wrapText="1"/>
      <protection/>
    </xf>
    <xf numFmtId="0" fontId="29" fillId="0" borderId="16" xfId="0" applyFont="1" applyBorder="1" applyAlignment="1" applyProtection="1">
      <alignment horizontal="left" vertical="center" wrapText="1"/>
      <protection/>
    </xf>
    <xf numFmtId="2" fontId="27" fillId="0" borderId="11" xfId="42" applyNumberFormat="1" applyFont="1" applyBorder="1" applyAlignment="1" applyProtection="1">
      <alignment horizontal="center" vertical="center" wrapText="1"/>
      <protection/>
    </xf>
    <xf numFmtId="0" fontId="27" fillId="0" borderId="11" xfId="42" applyFont="1" applyBorder="1" applyAlignment="1" applyProtection="1">
      <alignment horizontal="left" vertical="center" wrapText="1"/>
      <protection/>
    </xf>
    <xf numFmtId="4" fontId="33" fillId="0" borderId="49" xfId="42" applyNumberFormat="1" applyFont="1" applyBorder="1" applyAlignment="1" applyProtection="1">
      <alignment horizontal="right" vertical="center" wrapText="1"/>
      <protection/>
    </xf>
    <xf numFmtId="173" fontId="33" fillId="0" borderId="11" xfId="42" applyNumberFormat="1" applyFont="1" applyBorder="1" applyAlignment="1" applyProtection="1">
      <alignment horizontal="right" vertical="center" wrapText="1"/>
      <protection/>
    </xf>
    <xf numFmtId="0" fontId="30" fillId="0" borderId="0" xfId="42" applyFont="1" applyBorder="1" applyAlignment="1" applyProtection="1">
      <alignment horizontal="left" vertical="center" wrapText="1"/>
      <protection/>
    </xf>
    <xf numFmtId="0" fontId="26" fillId="0" borderId="0" xfId="42" applyFont="1" applyBorder="1" applyProtection="1">
      <alignment/>
      <protection/>
    </xf>
    <xf numFmtId="49" fontId="27" fillId="0" borderId="18" xfId="42" applyNumberFormat="1" applyFont="1" applyBorder="1" applyAlignment="1" applyProtection="1">
      <alignment horizontal="center" vertical="center" wrapText="1"/>
      <protection/>
    </xf>
    <xf numFmtId="0" fontId="32" fillId="0" borderId="18" xfId="42" applyFont="1" applyBorder="1" applyAlignment="1" applyProtection="1">
      <alignment horizontal="left" vertical="center" wrapText="1"/>
      <protection/>
    </xf>
    <xf numFmtId="4" fontId="32" fillId="0" borderId="18" xfId="42" applyNumberFormat="1" applyFont="1" applyBorder="1" applyAlignment="1" applyProtection="1">
      <alignment horizontal="left" vertical="center" wrapText="1"/>
      <protection/>
    </xf>
    <xf numFmtId="2" fontId="27" fillId="0" borderId="18" xfId="42" applyNumberFormat="1" applyFont="1" applyBorder="1" applyAlignment="1" applyProtection="1">
      <alignment horizontal="center" vertical="center" wrapText="1"/>
      <protection/>
    </xf>
    <xf numFmtId="4" fontId="27" fillId="0" borderId="18" xfId="42" applyNumberFormat="1" applyFont="1" applyBorder="1" applyAlignment="1" applyProtection="1">
      <alignment horizontal="left" vertical="center" wrapText="1"/>
      <protection/>
    </xf>
    <xf numFmtId="2" fontId="27" fillId="0" borderId="18" xfId="42" applyNumberFormat="1" applyFont="1" applyBorder="1" applyAlignment="1" applyProtection="1">
      <alignment horizontal="right" vertical="center" wrapText="1"/>
      <protection/>
    </xf>
    <xf numFmtId="0" fontId="30" fillId="0" borderId="25" xfId="42" applyFont="1" applyBorder="1" applyAlignment="1" applyProtection="1">
      <alignment horizontal="left" vertical="center" wrapText="1"/>
      <protection/>
    </xf>
    <xf numFmtId="0" fontId="33" fillId="0" borderId="18" xfId="42" applyFont="1" applyBorder="1" applyAlignment="1" applyProtection="1">
      <alignment horizontal="center" vertical="center" wrapText="1"/>
      <protection/>
    </xf>
    <xf numFmtId="0" fontId="33" fillId="0" borderId="17" xfId="42" applyFont="1" applyBorder="1" applyAlignment="1" applyProtection="1">
      <alignment horizontal="left" vertical="center" wrapText="1"/>
      <protection/>
    </xf>
    <xf numFmtId="2" fontId="34" fillId="0" borderId="18" xfId="42" applyNumberFormat="1" applyFont="1" applyBorder="1" applyAlignment="1" applyProtection="1">
      <alignment horizontal="center" vertical="center"/>
      <protection/>
    </xf>
    <xf numFmtId="4" fontId="34" fillId="0" borderId="18" xfId="42" applyNumberFormat="1" applyFont="1" applyBorder="1" applyAlignment="1" applyProtection="1">
      <alignment vertical="center"/>
      <protection/>
    </xf>
    <xf numFmtId="2" fontId="34" fillId="0" borderId="18" xfId="42" applyNumberFormat="1" applyFont="1" applyBorder="1" applyAlignment="1" applyProtection="1">
      <alignment vertical="center"/>
      <protection/>
    </xf>
    <xf numFmtId="0" fontId="35" fillId="0" borderId="25" xfId="42" applyFont="1" applyBorder="1" applyAlignment="1" applyProtection="1">
      <alignment vertical="center"/>
      <protection/>
    </xf>
    <xf numFmtId="0" fontId="35" fillId="0" borderId="0" xfId="42" applyFont="1" applyBorder="1" applyAlignment="1" applyProtection="1">
      <alignment vertical="center"/>
      <protection/>
    </xf>
    <xf numFmtId="0" fontId="0" fillId="0" borderId="18" xfId="0" applyBorder="1" applyAlignment="1" applyProtection="1">
      <alignment vertical="center" wrapText="1"/>
      <protection/>
    </xf>
    <xf numFmtId="49" fontId="33" fillId="0" borderId="18" xfId="42" applyNumberFormat="1" applyFont="1" applyBorder="1" applyAlignment="1" applyProtection="1">
      <alignment horizontal="center" vertical="center" wrapText="1"/>
      <protection/>
    </xf>
    <xf numFmtId="0" fontId="36" fillId="0" borderId="25" xfId="42" applyFont="1" applyBorder="1" applyAlignment="1" applyProtection="1">
      <alignment horizontal="left" wrapText="1"/>
      <protection/>
    </xf>
    <xf numFmtId="2" fontId="29" fillId="0" borderId="18" xfId="0" applyNumberFormat="1" applyFont="1" applyBorder="1" applyAlignment="1" applyProtection="1">
      <alignment horizontal="center"/>
      <protection/>
    </xf>
    <xf numFmtId="0" fontId="0" fillId="0" borderId="18" xfId="0" applyBorder="1" applyAlignment="1" applyProtection="1">
      <alignment/>
      <protection/>
    </xf>
    <xf numFmtId="0" fontId="29" fillId="0" borderId="18" xfId="0" applyFont="1" applyBorder="1" applyAlignment="1" applyProtection="1">
      <alignment/>
      <protection/>
    </xf>
    <xf numFmtId="0" fontId="29" fillId="0" borderId="48" xfId="0" applyFont="1" applyBorder="1" applyAlignment="1" applyProtection="1">
      <alignment horizontal="center" vertical="top" wrapText="1"/>
      <protection/>
    </xf>
    <xf numFmtId="0" fontId="29" fillId="0" borderId="48" xfId="0" applyFont="1" applyBorder="1" applyAlignment="1" applyProtection="1">
      <alignment horizontal="justify" vertical="top" wrapText="1"/>
      <protection/>
    </xf>
    <xf numFmtId="0" fontId="29" fillId="0" borderId="48" xfId="0" applyFont="1" applyBorder="1" applyAlignment="1" applyProtection="1">
      <alignment horizontal="justify" wrapText="1"/>
      <protection/>
    </xf>
    <xf numFmtId="0" fontId="29" fillId="0" borderId="48" xfId="0" applyFont="1" applyBorder="1" applyAlignment="1" applyProtection="1">
      <alignment/>
      <protection/>
    </xf>
    <xf numFmtId="2" fontId="26" fillId="0" borderId="48" xfId="42" applyNumberFormat="1" applyFont="1" applyBorder="1" applyAlignment="1" applyProtection="1">
      <alignment/>
      <protection/>
    </xf>
    <xf numFmtId="49" fontId="33" fillId="0" borderId="11" xfId="42" applyNumberFormat="1" applyFont="1" applyBorder="1" applyAlignment="1" applyProtection="1">
      <alignment horizontal="center" vertical="center" wrapText="1"/>
      <protection/>
    </xf>
    <xf numFmtId="0" fontId="29" fillId="0" borderId="16" xfId="0" applyFont="1" applyBorder="1" applyAlignment="1" applyProtection="1">
      <alignment vertical="center" wrapText="1"/>
      <protection/>
    </xf>
    <xf numFmtId="0" fontId="0" fillId="0" borderId="19" xfId="0" applyBorder="1" applyAlignment="1" applyProtection="1">
      <alignment vertical="center" wrapText="1"/>
      <protection/>
    </xf>
    <xf numFmtId="0" fontId="29" fillId="0" borderId="44" xfId="0" applyFont="1" applyBorder="1" applyAlignment="1" applyProtection="1">
      <alignment vertical="center" wrapText="1"/>
      <protection/>
    </xf>
    <xf numFmtId="0" fontId="27" fillId="0" borderId="18" xfId="42" applyFont="1" applyBorder="1" applyAlignment="1" applyProtection="1">
      <alignment horizontal="left" vertical="center" wrapText="1"/>
      <protection/>
    </xf>
    <xf numFmtId="4" fontId="33" fillId="0" borderId="18" xfId="42" applyNumberFormat="1" applyFont="1" applyBorder="1" applyAlignment="1" applyProtection="1">
      <alignment horizontal="right" vertical="center" wrapText="1"/>
      <protection/>
    </xf>
    <xf numFmtId="173" fontId="33" fillId="0" borderId="25" xfId="42" applyNumberFormat="1" applyFont="1" applyBorder="1" applyAlignment="1" applyProtection="1">
      <alignment horizontal="right" vertical="center" wrapText="1"/>
      <protection/>
    </xf>
    <xf numFmtId="0" fontId="36" fillId="0" borderId="25" xfId="42" applyFont="1" applyBorder="1" applyAlignment="1" applyProtection="1">
      <alignment horizontal="left" vertical="center" wrapText="1"/>
      <protection/>
    </xf>
    <xf numFmtId="0" fontId="10" fillId="0" borderId="0" xfId="0" applyFont="1" applyAlignment="1" applyProtection="1">
      <alignment horizontal="justify" vertical="top" wrapText="1"/>
      <protection/>
    </xf>
    <xf numFmtId="2" fontId="29" fillId="0" borderId="18" xfId="0" applyNumberFormat="1" applyFont="1" applyFill="1" applyBorder="1" applyAlignment="1" applyProtection="1">
      <alignment horizontal="center" wrapText="1"/>
      <protection/>
    </xf>
    <xf numFmtId="49" fontId="28" fillId="33" borderId="50" xfId="42" applyNumberFormat="1" applyFont="1" applyFill="1" applyBorder="1" applyAlignment="1" applyProtection="1">
      <alignment horizontal="center" vertical="center"/>
      <protection/>
    </xf>
    <xf numFmtId="0" fontId="29" fillId="33" borderId="51" xfId="0" applyFont="1" applyFill="1" applyBorder="1" applyAlignment="1" applyProtection="1">
      <alignment vertical="center" wrapText="1"/>
      <protection/>
    </xf>
    <xf numFmtId="0" fontId="38" fillId="33" borderId="51" xfId="42" applyFont="1" applyFill="1" applyBorder="1" applyAlignment="1" applyProtection="1">
      <alignment horizontal="left" vertical="center" wrapText="1"/>
      <protection/>
    </xf>
    <xf numFmtId="4" fontId="28" fillId="33" borderId="51" xfId="42" applyNumberFormat="1" applyFont="1" applyFill="1" applyBorder="1" applyAlignment="1" applyProtection="1">
      <alignment horizontal="right" vertical="center" wrapText="1"/>
      <protection/>
    </xf>
    <xf numFmtId="173" fontId="28" fillId="33" borderId="52" xfId="42" applyNumberFormat="1" applyFont="1" applyFill="1" applyBorder="1" applyAlignment="1" applyProtection="1">
      <alignment horizontal="right" vertical="center" wrapText="1"/>
      <protection/>
    </xf>
    <xf numFmtId="0" fontId="29" fillId="0" borderId="18" xfId="0" applyFont="1" applyBorder="1" applyAlignment="1" applyProtection="1">
      <alignment/>
      <protection/>
    </xf>
    <xf numFmtId="2" fontId="0" fillId="0" borderId="18" xfId="0" applyNumberFormat="1" applyBorder="1" applyAlignment="1" applyProtection="1">
      <alignment/>
      <protection/>
    </xf>
    <xf numFmtId="0" fontId="0" fillId="0" borderId="25" xfId="0" applyBorder="1" applyAlignment="1" applyProtection="1">
      <alignment/>
      <protection/>
    </xf>
    <xf numFmtId="0" fontId="29" fillId="0" borderId="11" xfId="0" applyFont="1" applyBorder="1" applyAlignment="1" applyProtection="1">
      <alignment horizontal="center" vertical="top" wrapText="1"/>
      <protection/>
    </xf>
    <xf numFmtId="0" fontId="29" fillId="0" borderId="11" xfId="0" applyFont="1" applyBorder="1" applyAlignment="1" applyProtection="1">
      <alignment horizontal="justify" vertical="top" wrapText="1"/>
      <protection/>
    </xf>
    <xf numFmtId="0" fontId="29" fillId="0" borderId="11" xfId="0" applyFont="1" applyBorder="1" applyAlignment="1" applyProtection="1">
      <alignment horizontal="justify" wrapText="1"/>
      <protection/>
    </xf>
    <xf numFmtId="2" fontId="29" fillId="0" borderId="11" xfId="0" applyNumberFormat="1" applyFont="1" applyBorder="1" applyAlignment="1" applyProtection="1">
      <alignment horizontal="center" wrapText="1"/>
      <protection/>
    </xf>
    <xf numFmtId="4" fontId="26" fillId="0" borderId="11" xfId="42" applyNumberFormat="1" applyFont="1" applyBorder="1" applyAlignment="1" applyProtection="1">
      <alignment/>
      <protection/>
    </xf>
    <xf numFmtId="173" fontId="26" fillId="0" borderId="11" xfId="42" applyNumberFormat="1" applyFont="1" applyBorder="1" applyAlignment="1" applyProtection="1">
      <alignment/>
      <protection/>
    </xf>
    <xf numFmtId="0" fontId="29" fillId="0" borderId="16" xfId="0" applyFont="1" applyBorder="1" applyAlignment="1" applyProtection="1">
      <alignment wrapText="1"/>
      <protection/>
    </xf>
    <xf numFmtId="2" fontId="27" fillId="0" borderId="11" xfId="42" applyNumberFormat="1" applyFont="1" applyBorder="1" applyAlignment="1" applyProtection="1">
      <alignment horizontal="center" wrapText="1"/>
      <protection/>
    </xf>
    <xf numFmtId="0" fontId="27" fillId="0" borderId="11" xfId="42" applyFont="1" applyBorder="1" applyAlignment="1" applyProtection="1">
      <alignment horizontal="left" wrapText="1"/>
      <protection/>
    </xf>
    <xf numFmtId="4" fontId="33" fillId="0" borderId="11" xfId="42" applyNumberFormat="1" applyFont="1" applyBorder="1" applyAlignment="1" applyProtection="1">
      <alignment horizontal="right" vertical="center" wrapText="1"/>
      <protection/>
    </xf>
    <xf numFmtId="0" fontId="29" fillId="0" borderId="25" xfId="0" applyFont="1" applyBorder="1" applyAlignment="1" applyProtection="1">
      <alignment wrapText="1"/>
      <protection/>
    </xf>
    <xf numFmtId="2" fontId="34" fillId="0" borderId="18" xfId="42" applyNumberFormat="1" applyFont="1" applyBorder="1" applyAlignment="1" applyProtection="1">
      <alignment horizontal="center"/>
      <protection/>
    </xf>
    <xf numFmtId="4" fontId="34" fillId="0" borderId="18" xfId="42" applyNumberFormat="1" applyFont="1" applyBorder="1" applyAlignment="1" applyProtection="1">
      <alignment/>
      <protection/>
    </xf>
    <xf numFmtId="0" fontId="29" fillId="0" borderId="11" xfId="0" applyFont="1" applyFill="1" applyBorder="1" applyAlignment="1" applyProtection="1">
      <alignment horizontal="center" vertical="top" wrapText="1"/>
      <protection/>
    </xf>
    <xf numFmtId="0" fontId="36" fillId="0" borderId="16" xfId="42" applyFont="1" applyBorder="1" applyAlignment="1" applyProtection="1">
      <alignment horizontal="left" wrapText="1"/>
      <protection/>
    </xf>
    <xf numFmtId="0" fontId="33" fillId="0" borderId="44" xfId="42" applyFont="1" applyBorder="1" applyAlignment="1" applyProtection="1">
      <alignment horizontal="left" vertical="center" wrapText="1"/>
      <protection/>
    </xf>
    <xf numFmtId="0" fontId="36" fillId="0" borderId="0" xfId="42" applyFont="1" applyBorder="1" applyAlignment="1" applyProtection="1">
      <alignment horizontal="left" wrapText="1"/>
      <protection/>
    </xf>
    <xf numFmtId="2" fontId="27" fillId="0" borderId="18" xfId="42" applyNumberFormat="1" applyFont="1" applyBorder="1" applyAlignment="1" applyProtection="1">
      <alignment horizontal="center" wrapText="1"/>
      <protection/>
    </xf>
    <xf numFmtId="0" fontId="27" fillId="0" borderId="18" xfId="42" applyFont="1" applyBorder="1" applyAlignment="1" applyProtection="1">
      <alignment horizontal="left" wrapText="1"/>
      <protection/>
    </xf>
    <xf numFmtId="49" fontId="33" fillId="0" borderId="18" xfId="42" applyNumberFormat="1" applyFont="1" applyBorder="1" applyAlignment="1" applyProtection="1">
      <alignment horizontal="center" vertical="top" wrapText="1"/>
      <protection/>
    </xf>
    <xf numFmtId="0" fontId="29" fillId="0" borderId="18" xfId="0" applyFont="1" applyFill="1" applyBorder="1" applyAlignment="1" applyProtection="1">
      <alignment/>
      <protection/>
    </xf>
    <xf numFmtId="0" fontId="29" fillId="0" borderId="18" xfId="0" applyFont="1" applyFill="1" applyBorder="1" applyAlignment="1" applyProtection="1">
      <alignment horizontal="justify" wrapText="1"/>
      <protection/>
    </xf>
    <xf numFmtId="49" fontId="33" fillId="0" borderId="11" xfId="42" applyNumberFormat="1" applyFont="1" applyBorder="1" applyAlignment="1" applyProtection="1">
      <alignment horizontal="center" vertical="top" wrapText="1"/>
      <protection/>
    </xf>
    <xf numFmtId="4" fontId="33" fillId="0" borderId="49" xfId="42" applyNumberFormat="1" applyFont="1" applyBorder="1" applyAlignment="1" applyProtection="1">
      <alignment horizontal="right" wrapText="1"/>
      <protection/>
    </xf>
    <xf numFmtId="173" fontId="33" fillId="0" borderId="11" xfId="42" applyNumberFormat="1" applyFont="1" applyBorder="1" applyAlignment="1" applyProtection="1">
      <alignment horizontal="right" wrapText="1"/>
      <protection/>
    </xf>
    <xf numFmtId="0" fontId="29" fillId="33" borderId="51" xfId="0" applyFont="1" applyFill="1" applyBorder="1" applyAlignment="1" applyProtection="1">
      <alignment wrapText="1"/>
      <protection/>
    </xf>
    <xf numFmtId="0" fontId="38" fillId="33" borderId="51" xfId="42" applyFont="1" applyFill="1" applyBorder="1" applyAlignment="1" applyProtection="1">
      <alignment horizontal="left" wrapText="1"/>
      <protection/>
    </xf>
    <xf numFmtId="2" fontId="30" fillId="0" borderId="18" xfId="42" applyNumberFormat="1" applyFont="1" applyBorder="1" applyAlignment="1" applyProtection="1">
      <alignment horizontal="center" wrapText="1"/>
      <protection/>
    </xf>
    <xf numFmtId="0" fontId="30" fillId="0" borderId="18" xfId="42" applyFont="1" applyBorder="1" applyAlignment="1" applyProtection="1">
      <alignment wrapText="1"/>
      <protection/>
    </xf>
    <xf numFmtId="0" fontId="29" fillId="0" borderId="17" xfId="0" applyFont="1" applyBorder="1" applyAlignment="1" applyProtection="1">
      <alignment horizontal="center" vertical="top" wrapText="1"/>
      <protection/>
    </xf>
    <xf numFmtId="0" fontId="29" fillId="0" borderId="25" xfId="0" applyFont="1" applyBorder="1" applyAlignment="1" applyProtection="1">
      <alignment horizontal="justify" wrapText="1"/>
      <protection/>
    </xf>
    <xf numFmtId="0" fontId="29" fillId="0" borderId="18" xfId="0" applyFont="1" applyFill="1" applyBorder="1" applyAlignment="1" applyProtection="1">
      <alignment horizontal="justify" vertical="top" wrapText="1"/>
      <protection/>
    </xf>
    <xf numFmtId="0" fontId="29" fillId="0" borderId="17" xfId="0" applyFont="1" applyFill="1" applyBorder="1" applyAlignment="1" applyProtection="1">
      <alignment horizontal="center" vertical="top" wrapText="1"/>
      <protection/>
    </xf>
    <xf numFmtId="0" fontId="29" fillId="0" borderId="11" xfId="0" applyFont="1" applyFill="1" applyBorder="1" applyAlignment="1" applyProtection="1">
      <alignment horizontal="justify" vertical="top" wrapText="1"/>
      <protection/>
    </xf>
    <xf numFmtId="0" fontId="33" fillId="0" borderId="19" xfId="42" applyFont="1" applyBorder="1" applyAlignment="1" applyProtection="1">
      <alignment horizontal="left" vertical="center" wrapText="1"/>
      <protection/>
    </xf>
    <xf numFmtId="0" fontId="36" fillId="0" borderId="44" xfId="42" applyFont="1" applyBorder="1" applyAlignment="1" applyProtection="1">
      <alignment horizontal="left" wrapText="1"/>
      <protection/>
    </xf>
    <xf numFmtId="0" fontId="10" fillId="0" borderId="18" xfId="0" applyFont="1" applyBorder="1" applyAlignment="1" applyProtection="1">
      <alignment/>
      <protection/>
    </xf>
    <xf numFmtId="0" fontId="10" fillId="0" borderId="0" xfId="42" applyAlignment="1" applyProtection="1">
      <alignment vertical="center"/>
      <protection/>
    </xf>
    <xf numFmtId="0" fontId="0" fillId="0" borderId="0" xfId="0" applyAlignment="1" applyProtection="1">
      <alignment vertical="center"/>
      <protection/>
    </xf>
    <xf numFmtId="49" fontId="33" fillId="0" borderId="49" xfId="42" applyNumberFormat="1" applyFont="1" applyBorder="1" applyAlignment="1" applyProtection="1">
      <alignment horizontal="center" vertical="center" wrapText="1"/>
      <protection/>
    </xf>
    <xf numFmtId="0" fontId="36" fillId="0" borderId="53" xfId="42" applyFont="1" applyBorder="1" applyAlignment="1" applyProtection="1">
      <alignment horizontal="left" wrapText="1"/>
      <protection/>
    </xf>
    <xf numFmtId="2" fontId="27" fillId="0" borderId="49" xfId="42" applyNumberFormat="1" applyFont="1" applyBorder="1" applyAlignment="1" applyProtection="1">
      <alignment horizontal="center" wrapText="1"/>
      <protection/>
    </xf>
    <xf numFmtId="0" fontId="27" fillId="0" borderId="49" xfId="42" applyFont="1" applyBorder="1" applyAlignment="1" applyProtection="1">
      <alignment horizontal="left" wrapText="1"/>
      <protection/>
    </xf>
    <xf numFmtId="173" fontId="33" fillId="0" borderId="49" xfId="42" applyNumberFormat="1" applyFont="1" applyBorder="1" applyAlignment="1" applyProtection="1">
      <alignment horizontal="right" vertical="center" wrapText="1"/>
      <protection/>
    </xf>
    <xf numFmtId="49" fontId="28" fillId="33" borderId="54" xfId="42" applyNumberFormat="1" applyFont="1" applyFill="1" applyBorder="1" applyAlignment="1" applyProtection="1">
      <alignment horizontal="center" vertical="center"/>
      <protection/>
    </xf>
    <xf numFmtId="0" fontId="29" fillId="33" borderId="55" xfId="0" applyFont="1" applyFill="1" applyBorder="1" applyAlignment="1" applyProtection="1">
      <alignment wrapText="1"/>
      <protection/>
    </xf>
    <xf numFmtId="0" fontId="38" fillId="33" borderId="55" xfId="42" applyFont="1" applyFill="1" applyBorder="1" applyAlignment="1" applyProtection="1">
      <alignment horizontal="left" wrapText="1"/>
      <protection/>
    </xf>
    <xf numFmtId="4" fontId="28" fillId="33" borderId="55" xfId="42" applyNumberFormat="1" applyFont="1" applyFill="1" applyBorder="1" applyAlignment="1" applyProtection="1">
      <alignment horizontal="right" vertical="center" wrapText="1"/>
      <protection/>
    </xf>
    <xf numFmtId="173" fontId="28" fillId="33" borderId="56" xfId="42" applyNumberFormat="1" applyFont="1" applyFill="1" applyBorder="1" applyAlignment="1" applyProtection="1">
      <alignment horizontal="right" vertical="center" wrapText="1"/>
      <protection/>
    </xf>
    <xf numFmtId="0" fontId="30" fillId="0" borderId="17" xfId="42" applyFont="1" applyBorder="1" applyAlignment="1" applyProtection="1">
      <alignment wrapText="1"/>
      <protection/>
    </xf>
    <xf numFmtId="0" fontId="10" fillId="0" borderId="18" xfId="42" applyBorder="1" applyProtection="1">
      <alignment/>
      <protection/>
    </xf>
    <xf numFmtId="0" fontId="29" fillId="0" borderId="17" xfId="0" applyFont="1" applyBorder="1" applyAlignment="1" applyProtection="1">
      <alignment horizontal="justify" wrapText="1"/>
      <protection/>
    </xf>
    <xf numFmtId="2" fontId="29" fillId="0" borderId="17" xfId="0" applyNumberFormat="1" applyFont="1" applyBorder="1" applyAlignment="1" applyProtection="1">
      <alignment horizontal="center" wrapText="1"/>
      <protection/>
    </xf>
    <xf numFmtId="173" fontId="26" fillId="0" borderId="48" xfId="42" applyNumberFormat="1" applyFont="1" applyBorder="1" applyAlignment="1" applyProtection="1">
      <alignment/>
      <protection/>
    </xf>
    <xf numFmtId="49" fontId="28" fillId="0" borderId="17" xfId="42" applyNumberFormat="1" applyFont="1" applyFill="1" applyBorder="1" applyAlignment="1" applyProtection="1">
      <alignment horizontal="center" vertical="center"/>
      <protection/>
    </xf>
    <xf numFmtId="0" fontId="28" fillId="0" borderId="17" xfId="42" applyFont="1" applyFill="1" applyBorder="1" applyAlignment="1" applyProtection="1">
      <alignment horizontal="left" vertical="center" wrapText="1"/>
      <protection/>
    </xf>
    <xf numFmtId="0" fontId="10" fillId="0" borderId="18" xfId="0" applyFont="1" applyBorder="1" applyAlignment="1" applyProtection="1">
      <alignment vertical="center" wrapText="1"/>
      <protection/>
    </xf>
    <xf numFmtId="0" fontId="29" fillId="0" borderId="0" xfId="0" applyFont="1" applyBorder="1" applyAlignment="1" applyProtection="1">
      <alignment horizontal="center" vertical="top" wrapText="1"/>
      <protection/>
    </xf>
    <xf numFmtId="0" fontId="29" fillId="0" borderId="22" xfId="0" applyFont="1" applyBorder="1" applyAlignment="1" applyProtection="1">
      <alignment horizontal="center" vertical="top" wrapText="1"/>
      <protection/>
    </xf>
    <xf numFmtId="2" fontId="29" fillId="0" borderId="48" xfId="0" applyNumberFormat="1" applyFont="1" applyBorder="1" applyAlignment="1" applyProtection="1">
      <alignment horizontal="center" wrapText="1"/>
      <protection/>
    </xf>
    <xf numFmtId="173" fontId="27" fillId="0" borderId="48" xfId="42" applyNumberFormat="1" applyFont="1" applyBorder="1" applyProtection="1">
      <alignment/>
      <protection/>
    </xf>
    <xf numFmtId="4" fontId="26" fillId="0" borderId="48" xfId="42" applyNumberFormat="1" applyFont="1" applyBorder="1" applyAlignment="1" applyProtection="1">
      <alignment/>
      <protection/>
    </xf>
    <xf numFmtId="0" fontId="0" fillId="0" borderId="11" xfId="0" applyBorder="1" applyAlignment="1" applyProtection="1">
      <alignment vertical="center" wrapText="1"/>
      <protection/>
    </xf>
    <xf numFmtId="4" fontId="33" fillId="0" borderId="11" xfId="42" applyNumberFormat="1" applyFont="1" applyBorder="1" applyAlignment="1" applyProtection="1">
      <alignment horizontal="right" wrapText="1"/>
      <protection/>
    </xf>
    <xf numFmtId="0" fontId="10" fillId="33" borderId="51" xfId="0" applyFont="1" applyFill="1" applyBorder="1" applyAlignment="1" applyProtection="1">
      <alignment vertical="center" wrapText="1"/>
      <protection/>
    </xf>
    <xf numFmtId="0" fontId="28" fillId="33" borderId="51" xfId="42" applyFont="1" applyFill="1" applyBorder="1" applyAlignment="1" applyProtection="1">
      <alignment horizontal="left" vertical="center" wrapText="1"/>
      <protection/>
    </xf>
    <xf numFmtId="2" fontId="0" fillId="0" borderId="18" xfId="0" applyNumberFormat="1" applyBorder="1" applyAlignment="1" applyProtection="1">
      <alignment horizontal="center"/>
      <protection/>
    </xf>
    <xf numFmtId="0" fontId="46" fillId="0" borderId="0" xfId="0" applyFont="1" applyAlignment="1" applyProtection="1">
      <alignment/>
      <protection/>
    </xf>
    <xf numFmtId="0" fontId="46" fillId="0" borderId="0" xfId="0" applyFont="1" applyAlignment="1" applyProtection="1">
      <alignment horizontal="center"/>
      <protection/>
    </xf>
    <xf numFmtId="177" fontId="46" fillId="0" borderId="0" xfId="0" applyNumberFormat="1" applyFont="1" applyAlignment="1" applyProtection="1">
      <alignment horizontal="right"/>
      <protection/>
    </xf>
    <xf numFmtId="0" fontId="43" fillId="0" borderId="0" xfId="0" applyFont="1" applyBorder="1" applyAlignment="1" applyProtection="1">
      <alignment/>
      <protection/>
    </xf>
    <xf numFmtId="0" fontId="47" fillId="0" borderId="0" xfId="0" applyFont="1" applyBorder="1" applyAlignment="1" applyProtection="1">
      <alignment/>
      <protection/>
    </xf>
    <xf numFmtId="0" fontId="46" fillId="0" borderId="0" xfId="0" applyFont="1" applyBorder="1" applyAlignment="1" applyProtection="1">
      <alignment horizontal="center"/>
      <protection/>
    </xf>
    <xf numFmtId="177" fontId="45" fillId="0" borderId="0" xfId="0" applyNumberFormat="1" applyFont="1" applyBorder="1" applyAlignment="1" applyProtection="1">
      <alignment horizontal="right"/>
      <protection/>
    </xf>
    <xf numFmtId="0" fontId="43" fillId="0" borderId="0" xfId="0" applyFont="1" applyAlignment="1" applyProtection="1">
      <alignment/>
      <protection/>
    </xf>
    <xf numFmtId="0" fontId="47" fillId="0" borderId="0" xfId="0" applyFont="1" applyFill="1" applyAlignment="1" applyProtection="1">
      <alignment vertical="top" wrapText="1"/>
      <protection/>
    </xf>
    <xf numFmtId="0" fontId="48" fillId="0" borderId="0" xfId="0" applyFont="1" applyAlignment="1" applyProtection="1">
      <alignment horizontal="center"/>
      <protection/>
    </xf>
    <xf numFmtId="4" fontId="48" fillId="0" borderId="0" xfId="0" applyNumberFormat="1" applyFont="1" applyAlignment="1" applyProtection="1">
      <alignment horizontal="center"/>
      <protection/>
    </xf>
    <xf numFmtId="177" fontId="45" fillId="0" borderId="0" xfId="0" applyNumberFormat="1" applyFont="1" applyAlignment="1" applyProtection="1">
      <alignment horizontal="right"/>
      <protection/>
    </xf>
    <xf numFmtId="0" fontId="44" fillId="0" borderId="0" xfId="0" applyFont="1" applyFill="1" applyBorder="1" applyAlignment="1" applyProtection="1">
      <alignment/>
      <protection/>
    </xf>
    <xf numFmtId="177" fontId="45" fillId="0" borderId="0" xfId="0" applyNumberFormat="1" applyFont="1" applyFill="1" applyAlignment="1" applyProtection="1">
      <alignment horizontal="right"/>
      <protection/>
    </xf>
    <xf numFmtId="0" fontId="46" fillId="0" borderId="0" xfId="0" applyFont="1" applyAlignment="1" applyProtection="1">
      <alignment vertical="top" wrapText="1"/>
      <protection/>
    </xf>
    <xf numFmtId="0" fontId="46" fillId="0" borderId="0" xfId="0" applyFont="1" applyAlignment="1" applyProtection="1">
      <alignment vertical="top"/>
      <protection/>
    </xf>
    <xf numFmtId="0" fontId="49" fillId="4" borderId="57" xfId="0" applyFont="1" applyFill="1" applyBorder="1" applyAlignment="1" applyProtection="1">
      <alignment horizontal="center" vertical="top" wrapText="1"/>
      <protection/>
    </xf>
    <xf numFmtId="4" fontId="49" fillId="4" borderId="57" xfId="0" applyNumberFormat="1" applyFont="1" applyFill="1" applyBorder="1" applyAlignment="1" applyProtection="1">
      <alignment horizontal="center" vertical="top" wrapText="1"/>
      <protection/>
    </xf>
    <xf numFmtId="177" fontId="49" fillId="4" borderId="57" xfId="0" applyNumberFormat="1" applyFont="1" applyFill="1" applyBorder="1" applyAlignment="1" applyProtection="1">
      <alignment horizontal="right" vertical="top"/>
      <protection/>
    </xf>
    <xf numFmtId="4" fontId="46" fillId="0" borderId="0" xfId="0" applyNumberFormat="1" applyFont="1" applyAlignment="1" applyProtection="1">
      <alignment horizontal="center"/>
      <protection/>
    </xf>
    <xf numFmtId="0" fontId="46" fillId="0" borderId="27" xfId="0" applyFont="1" applyBorder="1" applyAlignment="1" applyProtection="1">
      <alignment/>
      <protection/>
    </xf>
    <xf numFmtId="0" fontId="45" fillId="0" borderId="10" xfId="0" applyFont="1" applyBorder="1" applyAlignment="1" applyProtection="1">
      <alignment vertical="top"/>
      <protection/>
    </xf>
    <xf numFmtId="0" fontId="46" fillId="0" borderId="10" xfId="0" applyFont="1" applyBorder="1" applyAlignment="1" applyProtection="1">
      <alignment horizontal="center"/>
      <protection/>
    </xf>
    <xf numFmtId="4" fontId="46" fillId="0" borderId="10" xfId="0" applyNumberFormat="1" applyFont="1" applyBorder="1" applyAlignment="1" applyProtection="1">
      <alignment horizontal="center"/>
      <protection/>
    </xf>
    <xf numFmtId="177" fontId="46" fillId="0" borderId="10" xfId="0" applyNumberFormat="1" applyFont="1" applyBorder="1" applyAlignment="1" applyProtection="1">
      <alignment horizontal="right"/>
      <protection/>
    </xf>
    <xf numFmtId="0" fontId="27" fillId="0" borderId="44" xfId="0" applyFont="1" applyBorder="1" applyAlignment="1" applyProtection="1">
      <alignment horizontal="left" vertical="top"/>
      <protection/>
    </xf>
    <xf numFmtId="0" fontId="46" fillId="0" borderId="10" xfId="0" applyFont="1" applyBorder="1" applyAlignment="1" applyProtection="1">
      <alignment vertical="top" wrapText="1"/>
      <protection/>
    </xf>
    <xf numFmtId="177" fontId="46" fillId="0" borderId="31" xfId="0" applyNumberFormat="1" applyFont="1" applyBorder="1" applyAlignment="1" applyProtection="1">
      <alignment horizontal="right"/>
      <protection/>
    </xf>
    <xf numFmtId="0" fontId="27" fillId="0" borderId="18" xfId="0" applyFont="1" applyBorder="1" applyAlignment="1" applyProtection="1">
      <alignment horizontal="left" vertical="top"/>
      <protection/>
    </xf>
    <xf numFmtId="0" fontId="46" fillId="35" borderId="44" xfId="0" applyFont="1" applyFill="1" applyBorder="1" applyAlignment="1" applyProtection="1">
      <alignment vertical="top" wrapText="1"/>
      <protection/>
    </xf>
    <xf numFmtId="0" fontId="46" fillId="0" borderId="10" xfId="0" applyFont="1" applyFill="1" applyBorder="1" applyAlignment="1" applyProtection="1">
      <alignment horizontal="center"/>
      <protection/>
    </xf>
    <xf numFmtId="0" fontId="50" fillId="0" borderId="10" xfId="0" applyFont="1" applyBorder="1" applyAlignment="1" applyProtection="1">
      <alignment horizontal="left" vertical="top"/>
      <protection/>
    </xf>
    <xf numFmtId="0" fontId="51" fillId="0" borderId="10" xfId="0" applyFont="1" applyBorder="1" applyAlignment="1" applyProtection="1">
      <alignment vertical="top" wrapText="1"/>
      <protection/>
    </xf>
    <xf numFmtId="0" fontId="51" fillId="0" borderId="20" xfId="0" applyFont="1" applyBorder="1" applyAlignment="1" applyProtection="1">
      <alignment horizontal="center"/>
      <protection/>
    </xf>
    <xf numFmtId="0" fontId="27" fillId="0" borderId="19" xfId="0" applyFont="1" applyBorder="1" applyAlignment="1" applyProtection="1">
      <alignment horizontal="left" vertical="top"/>
      <protection/>
    </xf>
    <xf numFmtId="0" fontId="51" fillId="0" borderId="10" xfId="0" applyFont="1" applyBorder="1" applyAlignment="1" applyProtection="1">
      <alignment horizontal="center"/>
      <protection/>
    </xf>
    <xf numFmtId="0" fontId="51" fillId="0" borderId="13" xfId="0" applyFont="1" applyBorder="1" applyAlignment="1" applyProtection="1">
      <alignment horizontal="center"/>
      <protection/>
    </xf>
    <xf numFmtId="0" fontId="27" fillId="0" borderId="17" xfId="0" applyFont="1" applyBorder="1" applyAlignment="1" applyProtection="1">
      <alignment horizontal="left" vertical="top"/>
      <protection/>
    </xf>
    <xf numFmtId="0" fontId="27" fillId="0" borderId="20" xfId="0" applyFont="1" applyBorder="1" applyAlignment="1" applyProtection="1">
      <alignment horizontal="left" vertical="top"/>
      <protection/>
    </xf>
    <xf numFmtId="0" fontId="27" fillId="0" borderId="0" xfId="0" applyFont="1" applyFill="1" applyBorder="1" applyAlignment="1" applyProtection="1">
      <alignment horizontal="left" vertical="top"/>
      <protection/>
    </xf>
    <xf numFmtId="0" fontId="46" fillId="0" borderId="0" xfId="0" applyFont="1" applyFill="1" applyBorder="1" applyAlignment="1" applyProtection="1">
      <alignment vertical="top" wrapText="1"/>
      <protection/>
    </xf>
    <xf numFmtId="174" fontId="51" fillId="0" borderId="33" xfId="57" applyNumberFormat="1" applyFont="1" applyFill="1" applyBorder="1" applyAlignment="1" applyProtection="1">
      <alignment horizontal="center" wrapText="1"/>
      <protection/>
    </xf>
    <xf numFmtId="177" fontId="45" fillId="0" borderId="28" xfId="0" applyNumberFormat="1" applyFont="1" applyBorder="1" applyAlignment="1" applyProtection="1">
      <alignment horizontal="right"/>
      <protection/>
    </xf>
    <xf numFmtId="174" fontId="51" fillId="0" borderId="0" xfId="57" applyNumberFormat="1" applyFont="1" applyFill="1" applyBorder="1" applyAlignment="1" applyProtection="1">
      <alignment horizontal="center" wrapText="1"/>
      <protection/>
    </xf>
    <xf numFmtId="0" fontId="27" fillId="0" borderId="0" xfId="0" applyFont="1" applyBorder="1" applyAlignment="1" applyProtection="1">
      <alignment horizontal="left" vertical="top"/>
      <protection/>
    </xf>
    <xf numFmtId="0" fontId="45" fillId="0" borderId="10" xfId="0" applyFont="1" applyBorder="1" applyAlignment="1" applyProtection="1">
      <alignment vertical="top" wrapText="1"/>
      <protection/>
    </xf>
    <xf numFmtId="174" fontId="46" fillId="0" borderId="10" xfId="0" applyNumberFormat="1" applyFont="1" applyBorder="1" applyAlignment="1" applyProtection="1">
      <alignment horizontal="center"/>
      <protection/>
    </xf>
    <xf numFmtId="0" fontId="27" fillId="0" borderId="10" xfId="0" applyFont="1" applyBorder="1" applyAlignment="1" applyProtection="1">
      <alignment horizontal="left" vertical="top"/>
      <protection/>
    </xf>
    <xf numFmtId="0" fontId="46" fillId="0" borderId="10" xfId="0" applyFont="1" applyBorder="1" applyAlignment="1" applyProtection="1">
      <alignment horizontal="left" vertical="top" wrapText="1"/>
      <protection/>
    </xf>
    <xf numFmtId="0" fontId="46" fillId="0" borderId="31" xfId="0" applyFont="1" applyBorder="1" applyAlignment="1" applyProtection="1">
      <alignment horizontal="center"/>
      <protection/>
    </xf>
    <xf numFmtId="0" fontId="46" fillId="0" borderId="10" xfId="0" applyFont="1" applyFill="1" applyBorder="1" applyAlignment="1" applyProtection="1">
      <alignment horizontal="left" vertical="top" wrapText="1"/>
      <protection/>
    </xf>
    <xf numFmtId="0" fontId="10" fillId="0" borderId="10" xfId="0" applyNumberFormat="1" applyFont="1" applyBorder="1" applyAlignment="1" applyProtection="1">
      <alignment horizontal="left" vertical="top" wrapText="1"/>
      <protection/>
    </xf>
    <xf numFmtId="0" fontId="27" fillId="0" borderId="0" xfId="0" applyFont="1" applyBorder="1" applyAlignment="1" applyProtection="1">
      <alignment/>
      <protection/>
    </xf>
    <xf numFmtId="0" fontId="46" fillId="0" borderId="0" xfId="0" applyFont="1" applyBorder="1" applyAlignment="1" applyProtection="1">
      <alignment vertical="top" wrapText="1"/>
      <protection/>
    </xf>
    <xf numFmtId="174" fontId="51" fillId="0" borderId="28" xfId="57" applyNumberFormat="1" applyFont="1" applyFill="1" applyBorder="1" applyAlignment="1" applyProtection="1">
      <alignment horizontal="center" wrapText="1"/>
      <protection/>
    </xf>
    <xf numFmtId="0" fontId="27" fillId="0" borderId="16" xfId="0" applyFont="1" applyBorder="1" applyAlignment="1" applyProtection="1">
      <alignment horizontal="left" vertical="top"/>
      <protection/>
    </xf>
    <xf numFmtId="174" fontId="51" fillId="0" borderId="10" xfId="57" applyNumberFormat="1" applyFont="1" applyFill="1" applyBorder="1" applyAlignment="1" applyProtection="1">
      <alignment horizontal="center" wrapText="1"/>
      <protection/>
    </xf>
    <xf numFmtId="177" fontId="45" fillId="0" borderId="10" xfId="0" applyNumberFormat="1" applyFont="1" applyBorder="1" applyAlignment="1" applyProtection="1">
      <alignment horizontal="right"/>
      <protection/>
    </xf>
    <xf numFmtId="177" fontId="46" fillId="0" borderId="11" xfId="0" applyNumberFormat="1" applyFont="1" applyBorder="1" applyAlignment="1" applyProtection="1">
      <alignment horizontal="right"/>
      <protection/>
    </xf>
    <xf numFmtId="0" fontId="27" fillId="0" borderId="0" xfId="0" applyFont="1" applyAlignment="1" applyProtection="1">
      <alignment horizontal="left" vertical="top"/>
      <protection/>
    </xf>
    <xf numFmtId="174" fontId="46" fillId="0" borderId="28" xfId="0" applyNumberFormat="1" applyFont="1" applyBorder="1" applyAlignment="1" applyProtection="1">
      <alignment horizontal="center"/>
      <protection/>
    </xf>
    <xf numFmtId="174" fontId="46" fillId="0" borderId="0" xfId="0" applyNumberFormat="1" applyFont="1" applyAlignment="1" applyProtection="1">
      <alignment horizontal="center" vertical="top"/>
      <protection/>
    </xf>
    <xf numFmtId="177" fontId="45" fillId="0" borderId="0" xfId="0" applyNumberFormat="1" applyFont="1" applyAlignment="1" applyProtection="1">
      <alignment horizontal="right" vertical="top"/>
      <protection/>
    </xf>
    <xf numFmtId="0" fontId="27" fillId="0" borderId="11" xfId="0" applyFont="1" applyBorder="1" applyAlignment="1" applyProtection="1">
      <alignment horizontal="left" vertical="top"/>
      <protection/>
    </xf>
    <xf numFmtId="0" fontId="46" fillId="35" borderId="10" xfId="0" applyFont="1" applyFill="1" applyBorder="1" applyAlignment="1" applyProtection="1">
      <alignment vertical="top" wrapText="1"/>
      <protection/>
    </xf>
    <xf numFmtId="0" fontId="27" fillId="0" borderId="11" xfId="0" applyFont="1" applyBorder="1" applyAlignment="1" applyProtection="1">
      <alignment horizontal="left"/>
      <protection/>
    </xf>
    <xf numFmtId="0" fontId="46" fillId="0" borderId="10" xfId="0" applyFont="1" applyBorder="1" applyAlignment="1" applyProtection="1">
      <alignment wrapText="1"/>
      <protection/>
    </xf>
    <xf numFmtId="0" fontId="27" fillId="0" borderId="0" xfId="0" applyFont="1" applyAlignment="1" applyProtection="1">
      <alignment horizontal="left"/>
      <protection/>
    </xf>
    <xf numFmtId="0" fontId="46" fillId="0" borderId="0" xfId="0" applyFont="1" applyAlignment="1" applyProtection="1">
      <alignment wrapText="1"/>
      <protection/>
    </xf>
    <xf numFmtId="174" fontId="46" fillId="0" borderId="0" xfId="0" applyNumberFormat="1" applyFont="1" applyAlignment="1" applyProtection="1">
      <alignment horizontal="center"/>
      <protection/>
    </xf>
    <xf numFmtId="0" fontId="27" fillId="0" borderId="10" xfId="0" applyFont="1" applyBorder="1" applyAlignment="1" applyProtection="1">
      <alignment horizontal="left"/>
      <protection/>
    </xf>
    <xf numFmtId="0" fontId="27" fillId="0" borderId="0" xfId="0" applyFont="1" applyAlignment="1" applyProtection="1">
      <alignment/>
      <protection/>
    </xf>
    <xf numFmtId="0" fontId="27" fillId="0" borderId="0" xfId="0" applyFont="1" applyAlignment="1" applyProtection="1">
      <alignment/>
      <protection/>
    </xf>
    <xf numFmtId="0" fontId="44" fillId="0" borderId="0" xfId="0" applyFont="1" applyAlignment="1" applyProtection="1">
      <alignment vertical="top" wrapText="1"/>
      <protection/>
    </xf>
    <xf numFmtId="0" fontId="44" fillId="0" borderId="0" xfId="0" applyFont="1" applyAlignment="1" applyProtection="1">
      <alignment horizontal="center"/>
      <protection/>
    </xf>
    <xf numFmtId="174" fontId="44" fillId="0" borderId="0" xfId="0" applyNumberFormat="1" applyFont="1" applyAlignment="1" applyProtection="1">
      <alignment horizontal="center"/>
      <protection/>
    </xf>
    <xf numFmtId="0" fontId="0" fillId="0" borderId="0" xfId="0" applyAlignment="1" applyProtection="1">
      <alignment horizontal="center"/>
      <protection/>
    </xf>
    <xf numFmtId="177" fontId="0" fillId="0" borderId="0" xfId="0" applyNumberFormat="1" applyAlignment="1" applyProtection="1">
      <alignment horizontal="right"/>
      <protection/>
    </xf>
    <xf numFmtId="4" fontId="15" fillId="0" borderId="0" xfId="0" applyNumberFormat="1" applyFont="1" applyAlignment="1" applyProtection="1">
      <alignment horizontal="center"/>
      <protection/>
    </xf>
    <xf numFmtId="0" fontId="15" fillId="0" borderId="0" xfId="0" applyFont="1" applyAlignment="1" applyProtection="1">
      <alignment/>
      <protection/>
    </xf>
    <xf numFmtId="4" fontId="10" fillId="0" borderId="0" xfId="0" applyNumberFormat="1" applyFont="1" applyAlignment="1" applyProtection="1">
      <alignment/>
      <protection/>
    </xf>
    <xf numFmtId="0" fontId="10" fillId="0" borderId="0" xfId="0" applyFont="1" applyAlignment="1" applyProtection="1">
      <alignment/>
      <protection/>
    </xf>
    <xf numFmtId="4" fontId="10" fillId="0" borderId="0" xfId="0" applyNumberFormat="1" applyFont="1" applyAlignment="1" applyProtection="1">
      <alignment horizontal="center"/>
      <protection/>
    </xf>
    <xf numFmtId="4" fontId="10" fillId="0" borderId="0" xfId="0" applyNumberFormat="1" applyFont="1" applyAlignment="1" applyProtection="1">
      <alignment/>
      <protection/>
    </xf>
    <xf numFmtId="173" fontId="10" fillId="0" borderId="0" xfId="0" applyNumberFormat="1" applyFont="1" applyAlignment="1" applyProtection="1">
      <alignment/>
      <protection/>
    </xf>
    <xf numFmtId="4" fontId="15" fillId="0" borderId="10" xfId="0" applyNumberFormat="1" applyFont="1" applyBorder="1" applyAlignment="1" applyProtection="1">
      <alignment horizontal="center"/>
      <protection/>
    </xf>
    <xf numFmtId="0" fontId="10" fillId="0" borderId="10" xfId="0" applyFont="1" applyBorder="1" applyAlignment="1" applyProtection="1">
      <alignment/>
      <protection/>
    </xf>
    <xf numFmtId="4" fontId="10" fillId="0" borderId="10" xfId="0" applyNumberFormat="1" applyFont="1" applyBorder="1" applyAlignment="1" applyProtection="1">
      <alignment horizontal="center"/>
      <protection/>
    </xf>
    <xf numFmtId="4" fontId="10" fillId="0" borderId="10" xfId="0" applyNumberFormat="1" applyFont="1" applyBorder="1" applyAlignment="1" applyProtection="1">
      <alignment/>
      <protection/>
    </xf>
    <xf numFmtId="173" fontId="10" fillId="0" borderId="10" xfId="0" applyNumberFormat="1" applyFont="1" applyBorder="1" applyAlignment="1" applyProtection="1">
      <alignment horizontal="center"/>
      <protection/>
    </xf>
    <xf numFmtId="4" fontId="15" fillId="0" borderId="11" xfId="0" applyNumberFormat="1" applyFont="1" applyBorder="1" applyAlignment="1" applyProtection="1">
      <alignment horizontal="center"/>
      <protection/>
    </xf>
    <xf numFmtId="0" fontId="15" fillId="0" borderId="13" xfId="0" applyFont="1" applyBorder="1" applyAlignment="1" applyProtection="1">
      <alignment/>
      <protection/>
    </xf>
    <xf numFmtId="4" fontId="10" fillId="0" borderId="27" xfId="0" applyNumberFormat="1" applyFont="1" applyBorder="1" applyAlignment="1" applyProtection="1">
      <alignment/>
      <protection/>
    </xf>
    <xf numFmtId="0" fontId="10" fillId="0" borderId="11" xfId="0" applyFont="1" applyBorder="1" applyAlignment="1" applyProtection="1">
      <alignment/>
      <protection/>
    </xf>
    <xf numFmtId="4" fontId="10" fillId="0" borderId="11" xfId="0" applyNumberFormat="1" applyFont="1" applyBorder="1" applyAlignment="1" applyProtection="1">
      <alignment horizontal="center"/>
      <protection/>
    </xf>
    <xf numFmtId="4" fontId="10" fillId="0" borderId="11" xfId="0" applyNumberFormat="1" applyFont="1" applyBorder="1" applyAlignment="1" applyProtection="1">
      <alignment/>
      <protection/>
    </xf>
    <xf numFmtId="173" fontId="10" fillId="0" borderId="11" xfId="0" applyNumberFormat="1" applyFont="1" applyBorder="1" applyAlignment="1" applyProtection="1">
      <alignment/>
      <protection/>
    </xf>
    <xf numFmtId="1" fontId="25" fillId="0" borderId="44" xfId="0" applyNumberFormat="1" applyFont="1" applyBorder="1" applyAlignment="1" applyProtection="1">
      <alignment horizontal="center"/>
      <protection/>
    </xf>
    <xf numFmtId="4" fontId="25" fillId="0" borderId="12" xfId="0" applyNumberFormat="1" applyFont="1" applyBorder="1" applyAlignment="1" applyProtection="1">
      <alignment/>
      <protection/>
    </xf>
    <xf numFmtId="4" fontId="25" fillId="0" borderId="44" xfId="0" applyNumberFormat="1" applyFont="1" applyBorder="1" applyAlignment="1" applyProtection="1">
      <alignment/>
      <protection/>
    </xf>
    <xf numFmtId="4" fontId="25" fillId="0" borderId="12" xfId="0" applyNumberFormat="1" applyFont="1" applyBorder="1" applyAlignment="1" applyProtection="1">
      <alignment horizontal="center"/>
      <protection/>
    </xf>
    <xf numFmtId="4" fontId="25" fillId="0" borderId="44" xfId="0" applyNumberFormat="1" applyFont="1" applyBorder="1" applyAlignment="1" applyProtection="1">
      <alignment/>
      <protection/>
    </xf>
    <xf numFmtId="173" fontId="25" fillId="0" borderId="44" xfId="0" applyNumberFormat="1" applyFont="1" applyBorder="1" applyAlignment="1" applyProtection="1">
      <alignment/>
      <protection/>
    </xf>
    <xf numFmtId="1" fontId="25" fillId="0" borderId="18" xfId="0" applyNumberFormat="1" applyFont="1" applyBorder="1" applyAlignment="1" applyProtection="1">
      <alignment horizontal="center"/>
      <protection/>
    </xf>
    <xf numFmtId="4" fontId="25" fillId="0" borderId="0" xfId="0" applyNumberFormat="1" applyFont="1" applyBorder="1" applyAlignment="1" applyProtection="1">
      <alignment/>
      <protection/>
    </xf>
    <xf numFmtId="4" fontId="25" fillId="0" borderId="18" xfId="0" applyNumberFormat="1" applyFont="1" applyBorder="1" applyAlignment="1" applyProtection="1">
      <alignment/>
      <protection/>
    </xf>
    <xf numFmtId="4" fontId="25" fillId="0" borderId="0" xfId="0" applyNumberFormat="1" applyFont="1" applyBorder="1" applyAlignment="1" applyProtection="1">
      <alignment horizontal="center"/>
      <protection/>
    </xf>
    <xf numFmtId="4" fontId="25" fillId="0" borderId="18" xfId="0" applyNumberFormat="1" applyFont="1" applyBorder="1" applyAlignment="1" applyProtection="1">
      <alignment/>
      <protection/>
    </xf>
    <xf numFmtId="4" fontId="25" fillId="0" borderId="17" xfId="0" applyNumberFormat="1" applyFont="1" applyBorder="1" applyAlignment="1" applyProtection="1">
      <alignment/>
      <protection/>
    </xf>
    <xf numFmtId="1" fontId="25" fillId="0" borderId="11" xfId="0" applyNumberFormat="1" applyFont="1" applyBorder="1" applyAlignment="1" applyProtection="1">
      <alignment horizontal="center"/>
      <protection/>
    </xf>
    <xf numFmtId="0" fontId="25" fillId="0" borderId="16" xfId="0" applyFont="1" applyBorder="1" applyAlignment="1" applyProtection="1">
      <alignment/>
      <protection/>
    </xf>
    <xf numFmtId="4" fontId="25" fillId="0" borderId="11" xfId="0" applyNumberFormat="1" applyFont="1" applyBorder="1" applyAlignment="1" applyProtection="1">
      <alignment/>
      <protection/>
    </xf>
    <xf numFmtId="0" fontId="25" fillId="0" borderId="0" xfId="0" applyFont="1" applyAlignment="1" applyProtection="1">
      <alignment/>
      <protection/>
    </xf>
    <xf numFmtId="4" fontId="25" fillId="0" borderId="0" xfId="0" applyNumberFormat="1" applyFont="1" applyAlignment="1" applyProtection="1">
      <alignment/>
      <protection/>
    </xf>
    <xf numFmtId="0" fontId="25" fillId="0" borderId="18" xfId="0" applyFont="1" applyBorder="1" applyAlignment="1" applyProtection="1">
      <alignment/>
      <protection/>
    </xf>
    <xf numFmtId="0" fontId="25" fillId="0" borderId="20" xfId="0" applyFont="1" applyBorder="1" applyAlignment="1" applyProtection="1">
      <alignment/>
      <protection/>
    </xf>
    <xf numFmtId="0" fontId="25" fillId="0" borderId="18" xfId="0" applyFont="1" applyBorder="1" applyAlignment="1" applyProtection="1">
      <alignment horizontal="center"/>
      <protection/>
    </xf>
    <xf numFmtId="4" fontId="25" fillId="0" borderId="16" xfId="0" applyNumberFormat="1" applyFont="1" applyBorder="1" applyAlignment="1" applyProtection="1">
      <alignment/>
      <protection/>
    </xf>
    <xf numFmtId="4" fontId="53" fillId="0" borderId="0" xfId="0" applyNumberFormat="1" applyFont="1" applyFill="1" applyBorder="1" applyAlignment="1" applyProtection="1">
      <alignment horizontal="center"/>
      <protection/>
    </xf>
    <xf numFmtId="4" fontId="25" fillId="0" borderId="18" xfId="0" applyNumberFormat="1" applyFont="1" applyFill="1" applyBorder="1" applyAlignment="1" applyProtection="1">
      <alignment horizontal="center"/>
      <protection/>
    </xf>
    <xf numFmtId="173" fontId="53" fillId="0" borderId="18" xfId="0" applyNumberFormat="1" applyFont="1" applyFill="1" applyBorder="1" applyAlignment="1" applyProtection="1">
      <alignment horizontal="center"/>
      <protection/>
    </xf>
    <xf numFmtId="4" fontId="25" fillId="0" borderId="0" xfId="0" applyNumberFormat="1" applyFont="1" applyFill="1" applyBorder="1" applyAlignment="1" applyProtection="1">
      <alignment horizontal="center"/>
      <protection/>
    </xf>
    <xf numFmtId="173" fontId="25" fillId="0" borderId="18" xfId="0" applyNumberFormat="1" applyFont="1" applyFill="1" applyBorder="1" applyAlignment="1" applyProtection="1">
      <alignment horizontal="center"/>
      <protection/>
    </xf>
    <xf numFmtId="0" fontId="25" fillId="0" borderId="11" xfId="0" applyFont="1" applyBorder="1" applyAlignment="1" applyProtection="1">
      <alignment horizontal="center"/>
      <protection/>
    </xf>
    <xf numFmtId="0" fontId="25" fillId="0" borderId="17" xfId="0" applyFont="1" applyBorder="1" applyAlignment="1" applyProtection="1">
      <alignment/>
      <protection/>
    </xf>
    <xf numFmtId="4" fontId="25" fillId="0" borderId="20" xfId="0" applyNumberFormat="1" applyFont="1" applyBorder="1" applyAlignment="1" applyProtection="1">
      <alignment/>
      <protection/>
    </xf>
    <xf numFmtId="1" fontId="54" fillId="0" borderId="18" xfId="0" applyNumberFormat="1" applyFont="1" applyBorder="1" applyAlignment="1" applyProtection="1">
      <alignment horizontal="center"/>
      <protection/>
    </xf>
    <xf numFmtId="4" fontId="54" fillId="0" borderId="17" xfId="0" applyNumberFormat="1" applyFont="1" applyBorder="1" applyAlignment="1" applyProtection="1">
      <alignment/>
      <protection/>
    </xf>
    <xf numFmtId="4" fontId="54" fillId="0" borderId="0" xfId="0" applyNumberFormat="1" applyFont="1" applyAlignment="1" applyProtection="1">
      <alignment/>
      <protection/>
    </xf>
    <xf numFmtId="4" fontId="25" fillId="0" borderId="18" xfId="0" applyNumberFormat="1" applyFont="1" applyFill="1" applyBorder="1" applyAlignment="1" applyProtection="1">
      <alignment/>
      <protection/>
    </xf>
    <xf numFmtId="0" fontId="25" fillId="0" borderId="18" xfId="0" applyFont="1" applyBorder="1" applyAlignment="1" applyProtection="1">
      <alignment horizontal="left"/>
      <protection/>
    </xf>
    <xf numFmtId="0" fontId="54" fillId="0" borderId="18" xfId="0" applyFont="1" applyBorder="1" applyAlignment="1" applyProtection="1">
      <alignment horizontal="left"/>
      <protection/>
    </xf>
    <xf numFmtId="4" fontId="25" fillId="0" borderId="11" xfId="0" applyNumberFormat="1" applyFont="1" applyBorder="1" applyAlignment="1" applyProtection="1">
      <alignment horizontal="center"/>
      <protection/>
    </xf>
    <xf numFmtId="0" fontId="25" fillId="0" borderId="11" xfId="0" applyFont="1" applyBorder="1" applyAlignment="1" applyProtection="1">
      <alignment horizontal="left"/>
      <protection/>
    </xf>
    <xf numFmtId="0" fontId="10" fillId="0" borderId="18" xfId="0" applyFont="1" applyBorder="1" applyAlignment="1" applyProtection="1">
      <alignment horizontal="center"/>
      <protection/>
    </xf>
    <xf numFmtId="0" fontId="10" fillId="0" borderId="11" xfId="0" applyFont="1" applyBorder="1" applyAlignment="1" applyProtection="1">
      <alignment horizontal="center"/>
      <protection/>
    </xf>
    <xf numFmtId="4" fontId="25" fillId="0" borderId="18" xfId="0" applyNumberFormat="1" applyFont="1" applyBorder="1" applyAlignment="1" applyProtection="1">
      <alignment horizontal="right"/>
      <protection/>
    </xf>
    <xf numFmtId="4" fontId="25" fillId="0" borderId="11" xfId="0" applyNumberFormat="1" applyFont="1" applyBorder="1" applyAlignment="1" applyProtection="1">
      <alignment horizontal="right"/>
      <protection/>
    </xf>
    <xf numFmtId="0" fontId="10" fillId="0" borderId="0" xfId="0" applyFont="1" applyAlignment="1" applyProtection="1">
      <alignment horizontal="center"/>
      <protection/>
    </xf>
    <xf numFmtId="4" fontId="25" fillId="0" borderId="19" xfId="0" applyNumberFormat="1" applyFont="1" applyBorder="1" applyAlignment="1" applyProtection="1">
      <alignment horizontal="right"/>
      <protection/>
    </xf>
    <xf numFmtId="0" fontId="25" fillId="0" borderId="0" xfId="0" applyFont="1" applyAlignment="1" applyProtection="1">
      <alignment horizontal="center"/>
      <protection/>
    </xf>
    <xf numFmtId="0" fontId="25" fillId="0" borderId="21" xfId="0" applyFont="1" applyBorder="1" applyAlignment="1" applyProtection="1">
      <alignment/>
      <protection/>
    </xf>
    <xf numFmtId="4" fontId="25" fillId="0" borderId="22" xfId="0" applyNumberFormat="1" applyFont="1" applyFill="1" applyBorder="1" applyAlignment="1" applyProtection="1">
      <alignment horizontal="center"/>
      <protection/>
    </xf>
    <xf numFmtId="1" fontId="25" fillId="0" borderId="0" xfId="0" applyNumberFormat="1" applyFont="1" applyAlignment="1" applyProtection="1">
      <alignment horizontal="center"/>
      <protection/>
    </xf>
    <xf numFmtId="4" fontId="25" fillId="0" borderId="0" xfId="0" applyNumberFormat="1" applyFont="1" applyAlignment="1" applyProtection="1">
      <alignment horizontal="center"/>
      <protection/>
    </xf>
    <xf numFmtId="0" fontId="55" fillId="0" borderId="0" xfId="0" applyFont="1" applyFill="1" applyBorder="1" applyAlignment="1" applyProtection="1">
      <alignment horizontal="center"/>
      <protection/>
    </xf>
    <xf numFmtId="3" fontId="51" fillId="0" borderId="0" xfId="0" applyNumberFormat="1" applyFont="1" applyAlignment="1" applyProtection="1">
      <alignment/>
      <protection/>
    </xf>
    <xf numFmtId="0" fontId="55" fillId="0" borderId="0" xfId="0" applyFont="1" applyAlignment="1" applyProtection="1">
      <alignment horizontal="center"/>
      <protection/>
    </xf>
    <xf numFmtId="0" fontId="55" fillId="0" borderId="0" xfId="0" applyFont="1" applyAlignment="1" applyProtection="1">
      <alignment/>
      <protection/>
    </xf>
    <xf numFmtId="4" fontId="25" fillId="0" borderId="0" xfId="0" applyNumberFormat="1" applyFont="1" applyBorder="1" applyAlignment="1" applyProtection="1">
      <alignment/>
      <protection/>
    </xf>
    <xf numFmtId="173" fontId="25" fillId="0" borderId="0" xfId="0" applyNumberFormat="1" applyFont="1" applyBorder="1" applyAlignment="1" applyProtection="1">
      <alignment/>
      <protection/>
    </xf>
    <xf numFmtId="4" fontId="25" fillId="0" borderId="0" xfId="0" applyNumberFormat="1" applyFont="1" applyFill="1" applyAlignment="1" applyProtection="1">
      <alignment horizontal="center"/>
      <protection/>
    </xf>
    <xf numFmtId="4" fontId="10" fillId="0" borderId="0" xfId="0" applyNumberFormat="1" applyFont="1" applyAlignment="1" applyProtection="1">
      <alignment/>
      <protection/>
    </xf>
    <xf numFmtId="4" fontId="0" fillId="0" borderId="0" xfId="0" applyNumberFormat="1" applyAlignment="1" applyProtection="1">
      <alignment/>
      <protection/>
    </xf>
    <xf numFmtId="173" fontId="0" fillId="0" borderId="0" xfId="0" applyNumberFormat="1" applyAlignment="1" applyProtection="1">
      <alignment/>
      <protection/>
    </xf>
    <xf numFmtId="0" fontId="57" fillId="0" borderId="0" xfId="0" applyFont="1" applyAlignment="1" applyProtection="1">
      <alignment/>
      <protection/>
    </xf>
    <xf numFmtId="173" fontId="57" fillId="0" borderId="0" xfId="0" applyNumberFormat="1" applyFont="1" applyAlignment="1" applyProtection="1">
      <alignment/>
      <protection/>
    </xf>
    <xf numFmtId="0" fontId="56" fillId="0" borderId="0" xfId="0" applyFont="1" applyAlignment="1" applyProtection="1">
      <alignment/>
      <protection/>
    </xf>
    <xf numFmtId="173" fontId="56" fillId="0" borderId="0" xfId="0" applyNumberFormat="1" applyFont="1" applyAlignment="1" applyProtection="1">
      <alignment/>
      <protection/>
    </xf>
    <xf numFmtId="0" fontId="56" fillId="0" borderId="58" xfId="0" applyFont="1" applyBorder="1" applyAlignment="1" applyProtection="1">
      <alignment/>
      <protection/>
    </xf>
    <xf numFmtId="0" fontId="56" fillId="0" borderId="36" xfId="0" applyFont="1" applyBorder="1" applyAlignment="1" applyProtection="1">
      <alignment/>
      <protection/>
    </xf>
    <xf numFmtId="173" fontId="56" fillId="0" borderId="37" xfId="0" applyNumberFormat="1" applyFont="1" applyBorder="1" applyAlignment="1" applyProtection="1">
      <alignment/>
      <protection/>
    </xf>
    <xf numFmtId="0" fontId="56" fillId="0" borderId="17" xfId="0" applyFont="1" applyBorder="1" applyAlignment="1" applyProtection="1">
      <alignment/>
      <protection/>
    </xf>
    <xf numFmtId="0" fontId="56" fillId="0" borderId="59" xfId="0" applyFont="1" applyBorder="1" applyAlignment="1" applyProtection="1">
      <alignment/>
      <protection/>
    </xf>
    <xf numFmtId="173" fontId="56" fillId="0" borderId="60" xfId="0" applyNumberFormat="1" applyFont="1" applyBorder="1" applyAlignment="1" applyProtection="1">
      <alignment/>
      <protection/>
    </xf>
    <xf numFmtId="0" fontId="56" fillId="0" borderId="61" xfId="0" applyFont="1" applyBorder="1" applyAlignment="1" applyProtection="1">
      <alignment/>
      <protection/>
    </xf>
    <xf numFmtId="0" fontId="56" fillId="0" borderId="39" xfId="0" applyFont="1" applyBorder="1" applyAlignment="1" applyProtection="1">
      <alignment/>
      <protection/>
    </xf>
    <xf numFmtId="173" fontId="56" fillId="0" borderId="40" xfId="0" applyNumberFormat="1" applyFont="1" applyBorder="1" applyAlignment="1" applyProtection="1">
      <alignment/>
      <protection/>
    </xf>
    <xf numFmtId="0" fontId="56" fillId="0" borderId="62" xfId="0" applyFont="1" applyBorder="1" applyAlignment="1" applyProtection="1">
      <alignment/>
      <protection/>
    </xf>
    <xf numFmtId="0" fontId="56" fillId="0" borderId="42" xfId="0" applyFont="1" applyBorder="1" applyAlignment="1" applyProtection="1">
      <alignment/>
      <protection/>
    </xf>
    <xf numFmtId="173" fontId="56" fillId="0" borderId="43" xfId="0" applyNumberFormat="1" applyFont="1" applyBorder="1" applyAlignment="1" applyProtection="1">
      <alignment/>
      <protection/>
    </xf>
    <xf numFmtId="0" fontId="56" fillId="0" borderId="39" xfId="0" applyFont="1" applyBorder="1" applyAlignment="1" applyProtection="1">
      <alignment horizontal="right"/>
      <protection/>
    </xf>
    <xf numFmtId="0" fontId="0" fillId="0" borderId="20" xfId="0" applyBorder="1" applyAlignment="1" applyProtection="1">
      <alignment/>
      <protection/>
    </xf>
    <xf numFmtId="0" fontId="56" fillId="0" borderId="63" xfId="0" applyFont="1" applyFill="1" applyBorder="1" applyAlignment="1" applyProtection="1">
      <alignment horizontal="right"/>
      <protection/>
    </xf>
    <xf numFmtId="173" fontId="0" fillId="0" borderId="27" xfId="0" applyNumberFormat="1" applyBorder="1" applyAlignment="1" applyProtection="1">
      <alignment/>
      <protection/>
    </xf>
    <xf numFmtId="0" fontId="0" fillId="0" borderId="58" xfId="0" applyBorder="1" applyAlignment="1" applyProtection="1">
      <alignment/>
      <protection/>
    </xf>
    <xf numFmtId="0" fontId="56" fillId="0" borderId="36" xfId="0" applyFont="1" applyFill="1" applyBorder="1" applyAlignment="1" applyProtection="1">
      <alignment horizontal="right"/>
      <protection/>
    </xf>
    <xf numFmtId="173" fontId="0" fillId="0" borderId="64" xfId="0" applyNumberFormat="1" applyBorder="1" applyAlignment="1" applyProtection="1">
      <alignment/>
      <protection/>
    </xf>
    <xf numFmtId="0" fontId="0" fillId="0" borderId="17" xfId="0" applyBorder="1" applyAlignment="1" applyProtection="1">
      <alignment/>
      <protection/>
    </xf>
    <xf numFmtId="0" fontId="56" fillId="0" borderId="59" xfId="0" applyFont="1" applyFill="1" applyBorder="1" applyAlignment="1" applyProtection="1">
      <alignment horizontal="right"/>
      <protection/>
    </xf>
    <xf numFmtId="173" fontId="0" fillId="0" borderId="25" xfId="0" applyNumberFormat="1" applyBorder="1" applyAlignment="1" applyProtection="1">
      <alignment/>
      <protection/>
    </xf>
    <xf numFmtId="0" fontId="0" fillId="0" borderId="33" xfId="0" applyBorder="1" applyAlignment="1" applyProtection="1">
      <alignment/>
      <protection/>
    </xf>
    <xf numFmtId="0" fontId="56" fillId="0" borderId="65" xfId="0" applyFont="1" applyFill="1" applyBorder="1" applyAlignment="1" applyProtection="1">
      <alignment horizontal="right"/>
      <protection/>
    </xf>
    <xf numFmtId="173" fontId="0" fillId="0" borderId="29" xfId="0" applyNumberFormat="1" applyBorder="1" applyAlignment="1" applyProtection="1">
      <alignment/>
      <protection/>
    </xf>
    <xf numFmtId="0" fontId="9" fillId="32" borderId="13" xfId="0" applyFont="1" applyFill="1" applyBorder="1" applyAlignment="1">
      <alignment horizontal="center" vertical="center"/>
    </xf>
    <xf numFmtId="0" fontId="9" fillId="32" borderId="14" xfId="0" applyFont="1" applyFill="1" applyBorder="1" applyAlignment="1">
      <alignment horizontal="center" vertical="center"/>
    </xf>
    <xf numFmtId="0" fontId="20" fillId="0" borderId="0" xfId="0" applyFont="1" applyAlignment="1">
      <alignment horizontal="left" vertical="center" wrapText="1"/>
    </xf>
    <xf numFmtId="0" fontId="0" fillId="0" borderId="0" xfId="0" applyAlignment="1">
      <alignment/>
    </xf>
    <xf numFmtId="0" fontId="58" fillId="0" borderId="0" xfId="0" applyFont="1" applyAlignment="1">
      <alignment horizontal="left" vertical="center"/>
    </xf>
    <xf numFmtId="172" fontId="59" fillId="0" borderId="0" xfId="0" applyNumberFormat="1" applyFont="1" applyAlignment="1">
      <alignment/>
    </xf>
    <xf numFmtId="0" fontId="58" fillId="0" borderId="0" xfId="0" applyFont="1" applyAlignment="1">
      <alignment/>
    </xf>
    <xf numFmtId="2" fontId="58" fillId="0" borderId="0" xfId="0" applyNumberFormat="1" applyFont="1" applyAlignment="1">
      <alignment/>
    </xf>
    <xf numFmtId="0" fontId="60" fillId="0" borderId="0" xfId="0" applyFont="1" applyAlignment="1">
      <alignment/>
    </xf>
    <xf numFmtId="0" fontId="4" fillId="0" borderId="0" xfId="0" applyFont="1" applyAlignment="1">
      <alignment horizontal="center"/>
    </xf>
    <xf numFmtId="177" fontId="3" fillId="0" borderId="20" xfId="0" applyNumberFormat="1" applyFont="1" applyBorder="1" applyAlignment="1">
      <alignment horizontal="right" vertical="center"/>
    </xf>
    <xf numFmtId="177" fontId="3" fillId="0" borderId="27" xfId="0" applyNumberFormat="1" applyFont="1" applyBorder="1" applyAlignment="1">
      <alignment horizontal="right" vertical="center"/>
    </xf>
    <xf numFmtId="177" fontId="3" fillId="0" borderId="21" xfId="0" applyNumberFormat="1" applyFont="1" applyBorder="1" applyAlignment="1">
      <alignment horizontal="right" vertical="center"/>
    </xf>
    <xf numFmtId="177" fontId="3" fillId="0" borderId="34" xfId="0" applyNumberFormat="1" applyFont="1" applyBorder="1" applyAlignment="1">
      <alignment horizontal="right" vertical="center"/>
    </xf>
    <xf numFmtId="0" fontId="58" fillId="0" borderId="0" xfId="0" applyFont="1" applyAlignment="1" applyProtection="1">
      <alignment horizontal="left" vertical="center"/>
      <protection/>
    </xf>
    <xf numFmtId="0" fontId="0" fillId="0" borderId="0" xfId="0" applyAlignment="1" applyProtection="1">
      <alignment/>
      <protection/>
    </xf>
    <xf numFmtId="0" fontId="33" fillId="0" borderId="16" xfId="42" applyFont="1" applyBorder="1" applyAlignment="1" applyProtection="1">
      <alignment horizontal="left" vertical="center" wrapText="1"/>
      <protection/>
    </xf>
    <xf numFmtId="0" fontId="0" fillId="0" borderId="16" xfId="0" applyBorder="1" applyAlignment="1" applyProtection="1">
      <alignment vertical="center" wrapText="1"/>
      <protection/>
    </xf>
    <xf numFmtId="0" fontId="28" fillId="33" borderId="66" xfId="42" applyFont="1" applyFill="1" applyBorder="1" applyAlignment="1" applyProtection="1">
      <alignment horizontal="left" vertical="center" wrapText="1"/>
      <protection/>
    </xf>
    <xf numFmtId="0" fontId="10" fillId="0" borderId="51" xfId="0" applyFont="1" applyBorder="1" applyAlignment="1" applyProtection="1">
      <alignment vertical="center" wrapText="1"/>
      <protection/>
    </xf>
    <xf numFmtId="0" fontId="28" fillId="33" borderId="17" xfId="42" applyFont="1" applyFill="1" applyBorder="1" applyAlignment="1" applyProtection="1">
      <alignment horizontal="left" vertical="center" wrapText="1"/>
      <protection/>
    </xf>
    <xf numFmtId="0" fontId="10" fillId="0" borderId="25" xfId="0" applyFont="1" applyBorder="1" applyAlignment="1" applyProtection="1">
      <alignment vertical="center" wrapText="1"/>
      <protection/>
    </xf>
    <xf numFmtId="0" fontId="33" fillId="0" borderId="17" xfId="42" applyFont="1" applyBorder="1" applyAlignment="1" applyProtection="1">
      <alignment horizontal="left" vertical="center" wrapText="1"/>
      <protection/>
    </xf>
    <xf numFmtId="0" fontId="0" fillId="0" borderId="25" xfId="0" applyBorder="1" applyAlignment="1" applyProtection="1">
      <alignment vertical="center" wrapText="1"/>
      <protection/>
    </xf>
    <xf numFmtId="0" fontId="33" fillId="0" borderId="25" xfId="42" applyFont="1" applyBorder="1" applyAlignment="1" applyProtection="1">
      <alignment horizontal="left" vertical="center" wrapText="1"/>
      <protection/>
    </xf>
    <xf numFmtId="0" fontId="33" fillId="0" borderId="67" xfId="42" applyFont="1" applyBorder="1" applyAlignment="1" applyProtection="1">
      <alignment horizontal="left" vertical="center" wrapText="1"/>
      <protection/>
    </xf>
    <xf numFmtId="0" fontId="33" fillId="0" borderId="53" xfId="42" applyFont="1" applyBorder="1" applyAlignment="1" applyProtection="1">
      <alignment horizontal="left" vertical="center" wrapText="1"/>
      <protection/>
    </xf>
    <xf numFmtId="0" fontId="28" fillId="33" borderId="68" xfId="42" applyFont="1" applyFill="1" applyBorder="1" applyAlignment="1" applyProtection="1">
      <alignment horizontal="left" vertical="center" wrapText="1"/>
      <protection/>
    </xf>
    <xf numFmtId="0" fontId="10" fillId="0" borderId="55" xfId="0" applyFont="1" applyBorder="1" applyAlignment="1" applyProtection="1">
      <alignment vertical="center" wrapText="1"/>
      <protection/>
    </xf>
    <xf numFmtId="173" fontId="23" fillId="34" borderId="45" xfId="42" applyNumberFormat="1" applyFont="1" applyFill="1" applyBorder="1" applyAlignment="1" applyProtection="1">
      <alignment horizontal="center" vertical="center" wrapText="1"/>
      <protection/>
    </xf>
    <xf numFmtId="173" fontId="25" fillId="34" borderId="46" xfId="42" applyNumberFormat="1" applyFont="1" applyFill="1" applyBorder="1" applyAlignment="1" applyProtection="1">
      <alignment horizontal="center" vertical="center" wrapText="1"/>
      <protection/>
    </xf>
    <xf numFmtId="0" fontId="23" fillId="34" borderId="45" xfId="42" applyFont="1" applyFill="1" applyBorder="1" applyAlignment="1" applyProtection="1">
      <alignment horizontal="center" vertical="center" wrapText="1"/>
      <protection/>
    </xf>
    <xf numFmtId="0" fontId="23" fillId="34" borderId="46" xfId="42" applyFont="1" applyFill="1" applyBorder="1" applyAlignment="1" applyProtection="1">
      <alignment horizontal="center" vertical="center" wrapText="1"/>
      <protection/>
    </xf>
    <xf numFmtId="0" fontId="33" fillId="0" borderId="0" xfId="42" applyFont="1" applyBorder="1" applyAlignment="1" applyProtection="1">
      <alignment horizontal="left" vertical="center" wrapText="1"/>
      <protection/>
    </xf>
    <xf numFmtId="0" fontId="0" fillId="0" borderId="0" xfId="0" applyBorder="1" applyAlignment="1" applyProtection="1">
      <alignment vertical="center" wrapText="1"/>
      <protection/>
    </xf>
    <xf numFmtId="0" fontId="0" fillId="0" borderId="16" xfId="0" applyBorder="1" applyAlignment="1" applyProtection="1">
      <alignment horizontal="left" vertical="center" wrapText="1"/>
      <protection/>
    </xf>
    <xf numFmtId="173" fontId="23" fillId="34" borderId="69" xfId="42" applyNumberFormat="1" applyFont="1" applyFill="1" applyBorder="1" applyAlignment="1" applyProtection="1">
      <alignment horizontal="center" vertical="center" wrapText="1"/>
      <protection/>
    </xf>
    <xf numFmtId="173" fontId="23" fillId="34" borderId="70" xfId="42" applyNumberFormat="1" applyFont="1" applyFill="1" applyBorder="1" applyAlignment="1" applyProtection="1">
      <alignment horizontal="center" vertical="center" wrapText="1"/>
      <protection/>
    </xf>
    <xf numFmtId="49" fontId="23" fillId="34" borderId="71" xfId="42" applyNumberFormat="1" applyFont="1" applyFill="1" applyBorder="1" applyAlignment="1" applyProtection="1">
      <alignment horizontal="center" vertical="center" wrapText="1"/>
      <protection/>
    </xf>
    <xf numFmtId="0" fontId="25" fillId="34" borderId="54" xfId="42" applyFont="1" applyFill="1" applyBorder="1" applyAlignment="1" applyProtection="1">
      <alignment horizontal="center" vertical="center" wrapText="1"/>
      <protection/>
    </xf>
    <xf numFmtId="39" fontId="24" fillId="34" borderId="45" xfId="42" applyNumberFormat="1" applyFont="1" applyFill="1" applyBorder="1" applyAlignment="1" applyProtection="1">
      <alignment horizontal="center" vertical="center" wrapText="1"/>
      <protection/>
    </xf>
    <xf numFmtId="0" fontId="25" fillId="34" borderId="46" xfId="42" applyFont="1" applyFill="1" applyBorder="1" applyAlignment="1" applyProtection="1">
      <alignment horizontal="center" vertical="center" wrapText="1"/>
      <protection/>
    </xf>
    <xf numFmtId="39" fontId="23" fillId="34" borderId="45" xfId="42" applyNumberFormat="1" applyFont="1" applyFill="1" applyBorder="1" applyAlignment="1" applyProtection="1">
      <alignment horizontal="center" vertical="center" wrapText="1"/>
      <protection/>
    </xf>
    <xf numFmtId="0" fontId="10" fillId="34" borderId="46" xfId="42" applyFill="1" applyBorder="1" applyAlignment="1" applyProtection="1">
      <alignment horizontal="center" vertical="center" wrapText="1"/>
      <protection/>
    </xf>
    <xf numFmtId="2" fontId="23" fillId="34" borderId="45" xfId="42" applyNumberFormat="1" applyFont="1" applyFill="1" applyBorder="1" applyAlignment="1" applyProtection="1">
      <alignment horizontal="center" vertical="center" wrapText="1"/>
      <protection/>
    </xf>
    <xf numFmtId="2" fontId="10" fillId="34" borderId="46" xfId="42" applyNumberFormat="1" applyFill="1" applyBorder="1" applyAlignment="1" applyProtection="1">
      <alignment horizontal="center" vertical="center" wrapText="1"/>
      <protection/>
    </xf>
    <xf numFmtId="0" fontId="40" fillId="33" borderId="33" xfId="42" applyFont="1" applyFill="1" applyBorder="1" applyAlignment="1">
      <alignment horizontal="left" wrapText="1"/>
      <protection/>
    </xf>
    <xf numFmtId="0" fontId="41" fillId="0" borderId="30" xfId="0" applyFont="1" applyBorder="1" applyAlignment="1">
      <alignment wrapText="1"/>
    </xf>
    <xf numFmtId="0" fontId="47" fillId="0" borderId="0" xfId="0" applyFont="1" applyFill="1" applyAlignment="1" applyProtection="1">
      <alignment vertical="top" wrapText="1"/>
      <protection/>
    </xf>
    <xf numFmtId="0" fontId="15" fillId="0" borderId="10" xfId="0" applyFont="1" applyBorder="1" applyAlignment="1" applyProtection="1">
      <alignment/>
      <protection/>
    </xf>
    <xf numFmtId="0" fontId="0" fillId="0" borderId="10" xfId="0" applyBorder="1" applyAlignment="1" applyProtection="1">
      <alignment/>
      <protection/>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Normal_I-BREZOV" xfId="41"/>
    <cellStyle name="Normal_Sheet1"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Currency" xfId="57"/>
    <cellStyle name="Currency [0]" xfId="58"/>
    <cellStyle name="Comma" xfId="59"/>
    <cellStyle name="Comma [0]"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Q244"/>
  <sheetViews>
    <sheetView tabSelected="1" view="pageBreakPreview" zoomScaleSheetLayoutView="100" zoomScalePageLayoutView="0" workbookViewId="0" topLeftCell="A5">
      <selection activeCell="G26" sqref="G26"/>
    </sheetView>
  </sheetViews>
  <sheetFormatPr defaultColWidth="9.140625" defaultRowHeight="15"/>
  <cols>
    <col min="1" max="1" width="5.8515625" style="2" customWidth="1"/>
    <col min="2" max="2" width="8.421875" style="2" customWidth="1"/>
    <col min="3" max="3" width="9.00390625" style="2" customWidth="1"/>
    <col min="4" max="4" width="39.57421875" style="37" customWidth="1"/>
    <col min="5" max="5" width="9.7109375" style="269" customWidth="1"/>
    <col min="6" max="6" width="3.8515625" style="2" customWidth="1"/>
    <col min="7" max="7" width="12.140625" style="47" customWidth="1"/>
    <col min="8" max="8" width="11.7109375" style="153" customWidth="1"/>
    <col min="9" max="9" width="37.28125" style="37" customWidth="1"/>
    <col min="10" max="16384" width="9.140625" style="2" customWidth="1"/>
  </cols>
  <sheetData>
    <row r="1" ht="18">
      <c r="D1" s="36" t="s">
        <v>69</v>
      </c>
    </row>
    <row r="3" ht="15.75">
      <c r="D3" s="43" t="s">
        <v>68</v>
      </c>
    </row>
    <row r="4" ht="15.75">
      <c r="D4" s="43"/>
    </row>
    <row r="5" spans="4:8" ht="15.75">
      <c r="D5" s="669" t="s">
        <v>295</v>
      </c>
      <c r="E5" s="670"/>
      <c r="F5" s="671"/>
      <c r="G5" s="672"/>
      <c r="H5" s="673"/>
    </row>
    <row r="6" spans="5:7" ht="15">
      <c r="E6" s="270"/>
      <c r="F6" s="233"/>
      <c r="G6" s="234"/>
    </row>
    <row r="7" spans="4:9" ht="15">
      <c r="D7" s="94" t="s">
        <v>70</v>
      </c>
      <c r="E7" s="271"/>
      <c r="I7" s="94"/>
    </row>
    <row r="8" spans="4:9" ht="15">
      <c r="D8" s="94"/>
      <c r="E8" s="271"/>
      <c r="I8" s="94"/>
    </row>
    <row r="9" spans="4:9" ht="15">
      <c r="D9" s="94" t="s">
        <v>239</v>
      </c>
      <c r="E9" s="271"/>
      <c r="I9" s="94"/>
    </row>
    <row r="10" spans="4:9" ht="15">
      <c r="D10" s="94"/>
      <c r="E10" s="271"/>
      <c r="I10" s="94"/>
    </row>
    <row r="11" spans="4:9" ht="15">
      <c r="D11" s="667" t="s">
        <v>268</v>
      </c>
      <c r="E11" s="667"/>
      <c r="I11" s="2"/>
    </row>
    <row r="12" spans="4:9" ht="4.5" customHeight="1">
      <c r="D12" s="667"/>
      <c r="E12" s="667"/>
      <c r="I12" s="2"/>
    </row>
    <row r="13" spans="4:9" ht="15">
      <c r="D13" s="94"/>
      <c r="E13" s="271"/>
      <c r="I13" s="94"/>
    </row>
    <row r="14" spans="4:9" ht="15">
      <c r="D14" s="667" t="s">
        <v>152</v>
      </c>
      <c r="E14" s="667"/>
      <c r="F14" s="668"/>
      <c r="G14" s="668"/>
      <c r="H14" s="668"/>
      <c r="I14" s="2"/>
    </row>
    <row r="15" spans="4:9" ht="4.5" customHeight="1">
      <c r="D15" s="667"/>
      <c r="E15" s="667"/>
      <c r="F15" s="668"/>
      <c r="G15" s="668"/>
      <c r="H15" s="668"/>
      <c r="I15" s="2"/>
    </row>
    <row r="16" spans="4:9" ht="15">
      <c r="D16" s="94"/>
      <c r="E16" s="271"/>
      <c r="I16" s="94"/>
    </row>
    <row r="17" spans="4:9" ht="15" customHeight="1">
      <c r="D17" s="667" t="s">
        <v>76</v>
      </c>
      <c r="E17" s="667"/>
      <c r="F17" s="668"/>
      <c r="G17" s="668"/>
      <c r="H17" s="668"/>
      <c r="I17" s="2"/>
    </row>
    <row r="18" spans="4:9" ht="15">
      <c r="D18" s="667"/>
      <c r="E18" s="667"/>
      <c r="F18" s="668"/>
      <c r="G18" s="668"/>
      <c r="H18" s="668"/>
      <c r="I18" s="2"/>
    </row>
    <row r="19" spans="4:9" ht="35.25" customHeight="1">
      <c r="D19" s="667" t="s">
        <v>147</v>
      </c>
      <c r="E19" s="667"/>
      <c r="F19" s="668"/>
      <c r="G19" s="668"/>
      <c r="H19" s="668"/>
      <c r="I19" s="2"/>
    </row>
    <row r="20" spans="4:9" ht="12" customHeight="1">
      <c r="D20" s="217"/>
      <c r="E20" s="272"/>
      <c r="F20" s="115"/>
      <c r="G20" s="115"/>
      <c r="H20" s="236"/>
      <c r="I20" s="2"/>
    </row>
    <row r="21" spans="1:9" s="4" customFormat="1" ht="18">
      <c r="A21" s="3">
        <v>1</v>
      </c>
      <c r="B21" s="4" t="s">
        <v>647</v>
      </c>
      <c r="D21" s="36"/>
      <c r="E21" s="273"/>
      <c r="G21" s="48"/>
      <c r="H21" s="237"/>
      <c r="I21" s="36"/>
    </row>
    <row r="22" spans="4:9" s="1" customFormat="1" ht="9.75" customHeight="1">
      <c r="D22" s="24"/>
      <c r="E22" s="146"/>
      <c r="G22" s="49"/>
      <c r="H22" s="238"/>
      <c r="I22" s="24"/>
    </row>
    <row r="23" spans="1:2" ht="15.75">
      <c r="A23" s="17" t="s">
        <v>648</v>
      </c>
      <c r="B23" s="16" t="s">
        <v>674</v>
      </c>
    </row>
    <row r="24" spans="1:2" ht="15.75">
      <c r="A24" s="17"/>
      <c r="B24" s="16"/>
    </row>
    <row r="25" spans="2:10" s="5" customFormat="1" ht="8.25">
      <c r="B25" s="7" t="s">
        <v>649</v>
      </c>
      <c r="C25" s="7" t="s">
        <v>657</v>
      </c>
      <c r="D25" s="38" t="s">
        <v>653</v>
      </c>
      <c r="E25" s="274" t="s">
        <v>650</v>
      </c>
      <c r="F25" s="7" t="s">
        <v>654</v>
      </c>
      <c r="G25" s="50" t="s">
        <v>659</v>
      </c>
      <c r="H25" s="239" t="s">
        <v>658</v>
      </c>
      <c r="I25" s="38" t="s">
        <v>72</v>
      </c>
      <c r="J25" s="82"/>
    </row>
    <row r="26" spans="2:10" s="68" customFormat="1" ht="25.5">
      <c r="B26" s="69" t="s">
        <v>675</v>
      </c>
      <c r="C26" s="60" t="s">
        <v>725</v>
      </c>
      <c r="D26" s="70" t="s">
        <v>739</v>
      </c>
      <c r="E26" s="275">
        <v>144</v>
      </c>
      <c r="F26" s="60" t="s">
        <v>71</v>
      </c>
      <c r="G26" s="304"/>
      <c r="H26" s="240">
        <f aca="true" t="shared" si="0" ref="H26:H32">G26*E26</f>
        <v>0</v>
      </c>
      <c r="I26" s="70" t="s">
        <v>738</v>
      </c>
      <c r="J26" s="83"/>
    </row>
    <row r="27" spans="2:10" s="71" customFormat="1" ht="25.5">
      <c r="B27" s="72" t="s">
        <v>731</v>
      </c>
      <c r="C27" s="25" t="s">
        <v>725</v>
      </c>
      <c r="D27" s="70" t="s">
        <v>739</v>
      </c>
      <c r="E27" s="64">
        <v>144</v>
      </c>
      <c r="F27" s="60" t="s">
        <v>71</v>
      </c>
      <c r="G27" s="305"/>
      <c r="H27" s="241">
        <f t="shared" si="0"/>
        <v>0</v>
      </c>
      <c r="I27" s="70" t="s">
        <v>740</v>
      </c>
      <c r="J27" s="84"/>
    </row>
    <row r="28" spans="2:10" s="71" customFormat="1" ht="25.5">
      <c r="B28" s="72" t="s">
        <v>732</v>
      </c>
      <c r="C28" s="25" t="s">
        <v>725</v>
      </c>
      <c r="D28" s="70" t="s">
        <v>739</v>
      </c>
      <c r="E28" s="64">
        <v>144</v>
      </c>
      <c r="F28" s="60" t="s">
        <v>71</v>
      </c>
      <c r="G28" s="305"/>
      <c r="H28" s="241">
        <f t="shared" si="0"/>
        <v>0</v>
      </c>
      <c r="I28" s="70" t="s">
        <v>741</v>
      </c>
      <c r="J28" s="84"/>
    </row>
    <row r="29" spans="2:10" s="71" customFormat="1" ht="25.5">
      <c r="B29" s="72" t="s">
        <v>733</v>
      </c>
      <c r="C29" s="25" t="s">
        <v>725</v>
      </c>
      <c r="D29" s="70" t="s">
        <v>739</v>
      </c>
      <c r="E29" s="64">
        <v>144</v>
      </c>
      <c r="F29" s="60" t="s">
        <v>71</v>
      </c>
      <c r="G29" s="305"/>
      <c r="H29" s="241">
        <f t="shared" si="0"/>
        <v>0</v>
      </c>
      <c r="I29" s="70" t="s">
        <v>742</v>
      </c>
      <c r="J29" s="84"/>
    </row>
    <row r="30" spans="2:10" s="71" customFormat="1" ht="25.5">
      <c r="B30" s="72" t="s">
        <v>734</v>
      </c>
      <c r="C30" s="25" t="s">
        <v>725</v>
      </c>
      <c r="D30" s="70" t="s">
        <v>739</v>
      </c>
      <c r="E30" s="64">
        <v>144</v>
      </c>
      <c r="F30" s="60" t="s">
        <v>71</v>
      </c>
      <c r="G30" s="305"/>
      <c r="H30" s="241">
        <f t="shared" si="0"/>
        <v>0</v>
      </c>
      <c r="I30" s="70" t="s">
        <v>743</v>
      </c>
      <c r="J30" s="84"/>
    </row>
    <row r="31" spans="2:10" s="71" customFormat="1" ht="25.5">
      <c r="B31" s="72" t="s">
        <v>735</v>
      </c>
      <c r="C31" s="25" t="s">
        <v>725</v>
      </c>
      <c r="D31" s="70" t="s">
        <v>739</v>
      </c>
      <c r="E31" s="64">
        <v>144</v>
      </c>
      <c r="F31" s="60" t="s">
        <v>71</v>
      </c>
      <c r="G31" s="305"/>
      <c r="H31" s="241">
        <f t="shared" si="0"/>
        <v>0</v>
      </c>
      <c r="I31" s="70" t="s">
        <v>744</v>
      </c>
      <c r="J31" s="84"/>
    </row>
    <row r="32" spans="2:10" s="46" customFormat="1" ht="38.25">
      <c r="B32" s="72" t="s">
        <v>736</v>
      </c>
      <c r="C32" s="25" t="s">
        <v>651</v>
      </c>
      <c r="D32" s="70" t="s">
        <v>718</v>
      </c>
      <c r="E32" s="64">
        <v>1</v>
      </c>
      <c r="F32" s="25" t="s">
        <v>655</v>
      </c>
      <c r="G32" s="305"/>
      <c r="H32" s="241">
        <f t="shared" si="0"/>
        <v>0</v>
      </c>
      <c r="I32" s="70" t="s">
        <v>1</v>
      </c>
      <c r="J32" s="85"/>
    </row>
    <row r="33" spans="2:10" s="1" customFormat="1" ht="12.75">
      <c r="B33" s="9"/>
      <c r="C33" s="10"/>
      <c r="D33" s="39"/>
      <c r="E33" s="276"/>
      <c r="F33" s="10"/>
      <c r="G33" s="73" t="s">
        <v>676</v>
      </c>
      <c r="H33" s="242">
        <f>SUM(H26:H32)</f>
        <v>0</v>
      </c>
      <c r="I33" s="39"/>
      <c r="J33" s="86"/>
    </row>
    <row r="34" spans="2:10" s="1" customFormat="1" ht="10.5" customHeight="1">
      <c r="B34" s="9"/>
      <c r="C34" s="10"/>
      <c r="D34" s="39"/>
      <c r="E34" s="276"/>
      <c r="F34" s="10"/>
      <c r="G34" s="51"/>
      <c r="H34" s="243"/>
      <c r="I34" s="39"/>
      <c r="J34" s="86"/>
    </row>
    <row r="35" spans="1:10" ht="15.75">
      <c r="A35" s="18" t="s">
        <v>652</v>
      </c>
      <c r="B35" s="19" t="s">
        <v>677</v>
      </c>
      <c r="C35" s="11"/>
      <c r="D35" s="14"/>
      <c r="E35" s="277"/>
      <c r="F35" s="11"/>
      <c r="G35" s="53"/>
      <c r="H35" s="154"/>
      <c r="I35" s="14"/>
      <c r="J35" s="87"/>
    </row>
    <row r="36" spans="1:10" ht="10.5" customHeight="1">
      <c r="A36" s="18"/>
      <c r="B36" s="19"/>
      <c r="C36" s="11"/>
      <c r="D36" s="14"/>
      <c r="E36" s="277"/>
      <c r="F36" s="11"/>
      <c r="G36" s="53"/>
      <c r="H36" s="154"/>
      <c r="I36" s="14"/>
      <c r="J36" s="87"/>
    </row>
    <row r="37" spans="1:10" ht="15">
      <c r="A37" s="61" t="s">
        <v>678</v>
      </c>
      <c r="B37" s="62" t="s">
        <v>2</v>
      </c>
      <c r="C37" s="10"/>
      <c r="D37" s="39"/>
      <c r="E37" s="277"/>
      <c r="F37" s="11"/>
      <c r="G37" s="53"/>
      <c r="H37" s="154"/>
      <c r="I37" s="14"/>
      <c r="J37" s="87"/>
    </row>
    <row r="38" spans="2:10" s="5" customFormat="1" ht="8.25">
      <c r="B38" s="7" t="s">
        <v>649</v>
      </c>
      <c r="C38" s="7" t="s">
        <v>657</v>
      </c>
      <c r="D38" s="38" t="s">
        <v>653</v>
      </c>
      <c r="E38" s="274" t="s">
        <v>650</v>
      </c>
      <c r="F38" s="7" t="s">
        <v>654</v>
      </c>
      <c r="G38" s="50" t="s">
        <v>659</v>
      </c>
      <c r="H38" s="239" t="s">
        <v>658</v>
      </c>
      <c r="I38" s="38" t="s">
        <v>72</v>
      </c>
      <c r="J38" s="82"/>
    </row>
    <row r="39" spans="2:10" s="71" customFormat="1" ht="38.25">
      <c r="B39" s="72" t="s">
        <v>4</v>
      </c>
      <c r="C39" s="25" t="s">
        <v>723</v>
      </c>
      <c r="D39" s="70" t="s">
        <v>724</v>
      </c>
      <c r="E39" s="64">
        <v>650</v>
      </c>
      <c r="F39" s="25" t="s">
        <v>73</v>
      </c>
      <c r="G39" s="305"/>
      <c r="H39" s="241">
        <f>G39*E39</f>
        <v>0</v>
      </c>
      <c r="I39" s="70" t="s">
        <v>737</v>
      </c>
      <c r="J39" s="84"/>
    </row>
    <row r="40" spans="5:10" s="1" customFormat="1" ht="12.75">
      <c r="E40" s="276"/>
      <c r="F40" s="10"/>
      <c r="G40" s="73" t="s">
        <v>676</v>
      </c>
      <c r="H40" s="242">
        <f>SUM(H39)</f>
        <v>0</v>
      </c>
      <c r="I40" s="39"/>
      <c r="J40" s="86"/>
    </row>
    <row r="41" spans="5:10" s="1" customFormat="1" ht="12.75">
      <c r="E41" s="276"/>
      <c r="F41" s="10"/>
      <c r="G41" s="95"/>
      <c r="H41" s="244"/>
      <c r="I41" s="39"/>
      <c r="J41" s="86"/>
    </row>
    <row r="42" spans="1:10" s="1" customFormat="1" ht="12.75">
      <c r="A42" s="61" t="s">
        <v>679</v>
      </c>
      <c r="B42" s="62" t="s">
        <v>3</v>
      </c>
      <c r="C42" s="10"/>
      <c r="D42" s="39"/>
      <c r="E42" s="276"/>
      <c r="F42" s="10"/>
      <c r="G42" s="52"/>
      <c r="H42" s="245"/>
      <c r="I42" s="39"/>
      <c r="J42" s="86"/>
    </row>
    <row r="43" spans="2:10" s="5" customFormat="1" ht="8.25">
      <c r="B43" s="7" t="s">
        <v>649</v>
      </c>
      <c r="C43" s="7" t="s">
        <v>657</v>
      </c>
      <c r="D43" s="38" t="s">
        <v>653</v>
      </c>
      <c r="E43" s="274" t="s">
        <v>650</v>
      </c>
      <c r="F43" s="7" t="s">
        <v>654</v>
      </c>
      <c r="G43" s="50" t="s">
        <v>659</v>
      </c>
      <c r="H43" s="239" t="s">
        <v>658</v>
      </c>
      <c r="I43" s="38" t="s">
        <v>72</v>
      </c>
      <c r="J43" s="82"/>
    </row>
    <row r="44" spans="2:10" s="46" customFormat="1" ht="51">
      <c r="B44" s="72" t="s">
        <v>5</v>
      </c>
      <c r="C44" s="25" t="s">
        <v>662</v>
      </c>
      <c r="D44" s="70" t="s">
        <v>0</v>
      </c>
      <c r="E44" s="64">
        <v>310</v>
      </c>
      <c r="F44" s="60" t="s">
        <v>71</v>
      </c>
      <c r="G44" s="305"/>
      <c r="H44" s="241">
        <f>G44*E44</f>
        <v>0</v>
      </c>
      <c r="I44" s="70" t="s">
        <v>148</v>
      </c>
      <c r="J44" s="85"/>
    </row>
    <row r="45" spans="2:10" s="46" customFormat="1" ht="51">
      <c r="B45" s="72" t="s">
        <v>49</v>
      </c>
      <c r="C45" s="25" t="s">
        <v>74</v>
      </c>
      <c r="D45" s="70" t="s">
        <v>320</v>
      </c>
      <c r="E45" s="64">
        <v>5000</v>
      </c>
      <c r="F45" s="60" t="s">
        <v>701</v>
      </c>
      <c r="G45" s="305"/>
      <c r="H45" s="241">
        <f>G45*E45</f>
        <v>0</v>
      </c>
      <c r="I45" s="70" t="s">
        <v>75</v>
      </c>
      <c r="J45" s="85"/>
    </row>
    <row r="46" spans="2:10" s="1" customFormat="1" ht="12.75">
      <c r="B46" s="45"/>
      <c r="C46" s="10"/>
      <c r="D46" s="39"/>
      <c r="E46" s="276"/>
      <c r="F46" s="10"/>
      <c r="G46" s="73" t="s">
        <v>676</v>
      </c>
      <c r="H46" s="242">
        <f>SUM(H44:H45)</f>
        <v>0</v>
      </c>
      <c r="I46" s="39"/>
      <c r="J46" s="86"/>
    </row>
    <row r="47" spans="2:10" s="1" customFormat="1" ht="12.75">
      <c r="B47" s="45"/>
      <c r="C47" s="10"/>
      <c r="D47" s="39"/>
      <c r="E47" s="276"/>
      <c r="F47" s="10"/>
      <c r="G47" s="95"/>
      <c r="H47" s="244"/>
      <c r="I47" s="39"/>
      <c r="J47" s="86"/>
    </row>
    <row r="48" spans="1:10" s="1" customFormat="1" ht="12.75">
      <c r="A48" s="61" t="s">
        <v>680</v>
      </c>
      <c r="B48" s="62" t="s">
        <v>6</v>
      </c>
      <c r="C48" s="10"/>
      <c r="D48" s="39"/>
      <c r="E48" s="276"/>
      <c r="F48" s="10"/>
      <c r="G48" s="52"/>
      <c r="H48" s="245"/>
      <c r="I48" s="39"/>
      <c r="J48" s="86"/>
    </row>
    <row r="49" spans="2:10" s="5" customFormat="1" ht="8.25">
      <c r="B49" s="7" t="s">
        <v>649</v>
      </c>
      <c r="C49" s="7" t="s">
        <v>657</v>
      </c>
      <c r="D49" s="38" t="s">
        <v>653</v>
      </c>
      <c r="E49" s="274" t="s">
        <v>650</v>
      </c>
      <c r="F49" s="7" t="s">
        <v>654</v>
      </c>
      <c r="G49" s="50" t="s">
        <v>659</v>
      </c>
      <c r="H49" s="239" t="s">
        <v>658</v>
      </c>
      <c r="I49" s="38" t="s">
        <v>72</v>
      </c>
      <c r="J49" s="82"/>
    </row>
    <row r="50" spans="2:10" s="46" customFormat="1" ht="51">
      <c r="B50" s="72" t="s">
        <v>7</v>
      </c>
      <c r="C50" s="25" t="s">
        <v>8</v>
      </c>
      <c r="D50" s="70" t="s">
        <v>9</v>
      </c>
      <c r="E50" s="64">
        <v>921.4</v>
      </c>
      <c r="F50" s="25" t="s">
        <v>73</v>
      </c>
      <c r="G50" s="305"/>
      <c r="H50" s="241">
        <f>G50*E50</f>
        <v>0</v>
      </c>
      <c r="I50" s="70" t="s">
        <v>321</v>
      </c>
      <c r="J50" s="85"/>
    </row>
    <row r="51" spans="2:10" s="46" customFormat="1" ht="51">
      <c r="B51" s="72" t="s">
        <v>10</v>
      </c>
      <c r="C51" s="25" t="s">
        <v>11</v>
      </c>
      <c r="D51" s="70" t="s">
        <v>12</v>
      </c>
      <c r="E51" s="64">
        <v>288</v>
      </c>
      <c r="F51" s="25" t="s">
        <v>661</v>
      </c>
      <c r="G51" s="305"/>
      <c r="H51" s="241">
        <f>G51*E51</f>
        <v>0</v>
      </c>
      <c r="I51" s="70" t="s">
        <v>146</v>
      </c>
      <c r="J51" s="85"/>
    </row>
    <row r="52" spans="2:10" s="1" customFormat="1" ht="12.75">
      <c r="B52" s="45"/>
      <c r="C52" s="10"/>
      <c r="D52" s="39"/>
      <c r="E52" s="276"/>
      <c r="F52" s="10"/>
      <c r="G52" s="73" t="s">
        <v>676</v>
      </c>
      <c r="H52" s="242">
        <f>SUM(H50:H51)</f>
        <v>0</v>
      </c>
      <c r="I52" s="39"/>
      <c r="J52" s="86"/>
    </row>
    <row r="53" spans="2:10" s="1" customFormat="1" ht="12.75">
      <c r="B53" s="9"/>
      <c r="C53" s="10"/>
      <c r="D53" s="39"/>
      <c r="E53" s="276"/>
      <c r="F53" s="10"/>
      <c r="G53" s="52"/>
      <c r="H53" s="246"/>
      <c r="I53" s="39"/>
      <c r="J53" s="86"/>
    </row>
    <row r="54" spans="1:10" s="15" customFormat="1" ht="15.75">
      <c r="A54" s="20" t="s">
        <v>663</v>
      </c>
      <c r="B54" s="19" t="s">
        <v>681</v>
      </c>
      <c r="C54" s="13"/>
      <c r="D54" s="14"/>
      <c r="E54" s="278"/>
      <c r="F54" s="13"/>
      <c r="G54" s="54"/>
      <c r="H54" s="247"/>
      <c r="I54" s="14"/>
      <c r="J54" s="88"/>
    </row>
    <row r="55" spans="1:10" s="112" customFormat="1" ht="12.75">
      <c r="A55" s="109"/>
      <c r="B55" s="62"/>
      <c r="C55" s="110"/>
      <c r="D55" s="39"/>
      <c r="E55" s="279"/>
      <c r="F55" s="110"/>
      <c r="G55" s="113"/>
      <c r="H55" s="248"/>
      <c r="I55" s="39"/>
      <c r="J55" s="111"/>
    </row>
    <row r="56" spans="1:10" s="15" customFormat="1" ht="15">
      <c r="A56" s="61" t="s">
        <v>298</v>
      </c>
      <c r="B56" s="62" t="s">
        <v>299</v>
      </c>
      <c r="C56" s="10"/>
      <c r="D56" s="39"/>
      <c r="E56" s="278"/>
      <c r="F56" s="13"/>
      <c r="G56" s="54"/>
      <c r="H56" s="247"/>
      <c r="I56" s="14"/>
      <c r="J56" s="88"/>
    </row>
    <row r="57" spans="1:10" s="15" customFormat="1" ht="15">
      <c r="A57" s="5"/>
      <c r="B57" s="7" t="s">
        <v>649</v>
      </c>
      <c r="C57" s="7" t="s">
        <v>657</v>
      </c>
      <c r="D57" s="38" t="s">
        <v>653</v>
      </c>
      <c r="E57" s="274" t="s">
        <v>650</v>
      </c>
      <c r="F57" s="7" t="s">
        <v>654</v>
      </c>
      <c r="G57" s="50" t="s">
        <v>659</v>
      </c>
      <c r="H57" s="239" t="s">
        <v>658</v>
      </c>
      <c r="I57" s="38" t="s">
        <v>72</v>
      </c>
      <c r="J57" s="88"/>
    </row>
    <row r="58" spans="1:10" s="15" customFormat="1" ht="63.75">
      <c r="A58" s="5"/>
      <c r="B58" s="8" t="s">
        <v>300</v>
      </c>
      <c r="C58" s="6" t="s">
        <v>301</v>
      </c>
      <c r="D58" s="35" t="s">
        <v>302</v>
      </c>
      <c r="E58" s="280">
        <v>60</v>
      </c>
      <c r="F58" s="6" t="s">
        <v>303</v>
      </c>
      <c r="G58" s="306"/>
      <c r="H58" s="249">
        <f>G58*E58</f>
        <v>0</v>
      </c>
      <c r="I58" s="35" t="s">
        <v>218</v>
      </c>
      <c r="J58" s="88"/>
    </row>
    <row r="59" spans="1:10" s="15" customFormat="1" ht="63.75">
      <c r="A59" s="5"/>
      <c r="B59" s="8" t="s">
        <v>304</v>
      </c>
      <c r="C59" s="6" t="s">
        <v>305</v>
      </c>
      <c r="D59" s="35" t="s">
        <v>306</v>
      </c>
      <c r="E59" s="280">
        <v>120</v>
      </c>
      <c r="F59" s="6" t="s">
        <v>303</v>
      </c>
      <c r="G59" s="306"/>
      <c r="H59" s="249">
        <f>G59*E59</f>
        <v>0</v>
      </c>
      <c r="I59" s="35" t="s">
        <v>219</v>
      </c>
      <c r="J59" s="88"/>
    </row>
    <row r="60" spans="1:10" s="112" customFormat="1" ht="12.75">
      <c r="A60" s="109"/>
      <c r="B60" s="62"/>
      <c r="C60" s="110"/>
      <c r="D60" s="39"/>
      <c r="E60" s="279"/>
      <c r="F60" s="110"/>
      <c r="G60" s="73" t="s">
        <v>676</v>
      </c>
      <c r="H60" s="242">
        <f>SUM(H58:H59)</f>
        <v>0</v>
      </c>
      <c r="I60" s="39"/>
      <c r="J60" s="111"/>
    </row>
    <row r="61" spans="1:10" s="112" customFormat="1" ht="12.75">
      <c r="A61" s="109"/>
      <c r="B61" s="62"/>
      <c r="C61" s="110"/>
      <c r="D61" s="39"/>
      <c r="E61" s="279"/>
      <c r="F61" s="110"/>
      <c r="G61" s="95"/>
      <c r="H61" s="244"/>
      <c r="I61" s="39"/>
      <c r="J61" s="111"/>
    </row>
    <row r="62" spans="1:10" s="15" customFormat="1" ht="15">
      <c r="A62" s="61" t="s">
        <v>682</v>
      </c>
      <c r="B62" s="62" t="s">
        <v>13</v>
      </c>
      <c r="C62" s="10"/>
      <c r="D62" s="39"/>
      <c r="E62" s="278"/>
      <c r="F62" s="13"/>
      <c r="G62" s="54"/>
      <c r="H62" s="247"/>
      <c r="I62" s="14"/>
      <c r="J62" s="88"/>
    </row>
    <row r="63" spans="2:10" s="5" customFormat="1" ht="8.25">
      <c r="B63" s="7" t="s">
        <v>649</v>
      </c>
      <c r="C63" s="7" t="s">
        <v>657</v>
      </c>
      <c r="D63" s="38" t="s">
        <v>653</v>
      </c>
      <c r="E63" s="274" t="s">
        <v>650</v>
      </c>
      <c r="F63" s="7" t="s">
        <v>654</v>
      </c>
      <c r="G63" s="50" t="s">
        <v>659</v>
      </c>
      <c r="H63" s="239" t="s">
        <v>658</v>
      </c>
      <c r="I63" s="38" t="s">
        <v>72</v>
      </c>
      <c r="J63" s="82"/>
    </row>
    <row r="64" spans="2:10" s="5" customFormat="1" ht="153">
      <c r="B64" s="8" t="s">
        <v>14</v>
      </c>
      <c r="C64" s="6" t="s">
        <v>22</v>
      </c>
      <c r="D64" s="35" t="s">
        <v>24</v>
      </c>
      <c r="E64" s="64">
        <v>3456</v>
      </c>
      <c r="F64" s="6" t="s">
        <v>656</v>
      </c>
      <c r="G64" s="306"/>
      <c r="H64" s="249">
        <f>G64*E64</f>
        <v>0</v>
      </c>
      <c r="I64" s="35" t="s">
        <v>23</v>
      </c>
      <c r="J64" s="82"/>
    </row>
    <row r="65" spans="2:10" s="5" customFormat="1" ht="165.75">
      <c r="B65" s="72" t="s">
        <v>15</v>
      </c>
      <c r="C65" s="25" t="s">
        <v>22</v>
      </c>
      <c r="D65" s="70" t="s">
        <v>25</v>
      </c>
      <c r="E65" s="64">
        <f>144*3</f>
        <v>432</v>
      </c>
      <c r="F65" s="25" t="s">
        <v>71</v>
      </c>
      <c r="G65" s="305"/>
      <c r="H65" s="241">
        <f>G65*E65</f>
        <v>0</v>
      </c>
      <c r="I65" s="70" t="s">
        <v>26</v>
      </c>
      <c r="J65" s="82"/>
    </row>
    <row r="66" spans="2:10" s="76" customFormat="1" ht="89.25">
      <c r="B66" s="72" t="s">
        <v>21</v>
      </c>
      <c r="C66" s="25" t="s">
        <v>16</v>
      </c>
      <c r="D66" s="70" t="s">
        <v>140</v>
      </c>
      <c r="E66" s="64">
        <v>43</v>
      </c>
      <c r="F66" s="25" t="s">
        <v>141</v>
      </c>
      <c r="G66" s="305"/>
      <c r="H66" s="241">
        <f>G66*E66</f>
        <v>0</v>
      </c>
      <c r="I66" s="70" t="s">
        <v>211</v>
      </c>
      <c r="J66" s="89"/>
    </row>
    <row r="67" spans="7:10" ht="15">
      <c r="G67" s="73" t="s">
        <v>676</v>
      </c>
      <c r="H67" s="242">
        <f>SUM(H64:H66)</f>
        <v>0</v>
      </c>
      <c r="J67" s="87"/>
    </row>
    <row r="68" spans="7:10" ht="15">
      <c r="G68" s="95"/>
      <c r="H68" s="244"/>
      <c r="J68" s="87"/>
    </row>
    <row r="69" spans="1:10" s="1" customFormat="1" ht="12.75">
      <c r="A69" s="61" t="s">
        <v>683</v>
      </c>
      <c r="B69" s="62" t="s">
        <v>17</v>
      </c>
      <c r="C69" s="10"/>
      <c r="D69" s="39"/>
      <c r="E69" s="276"/>
      <c r="F69" s="10"/>
      <c r="G69" s="51"/>
      <c r="H69" s="250"/>
      <c r="I69" s="39"/>
      <c r="J69" s="86"/>
    </row>
    <row r="70" spans="2:10" s="5" customFormat="1" ht="8.25">
      <c r="B70" s="7" t="s">
        <v>649</v>
      </c>
      <c r="C70" s="7" t="s">
        <v>657</v>
      </c>
      <c r="D70" s="38" t="s">
        <v>653</v>
      </c>
      <c r="E70" s="274" t="s">
        <v>650</v>
      </c>
      <c r="F70" s="7" t="s">
        <v>654</v>
      </c>
      <c r="G70" s="50" t="s">
        <v>659</v>
      </c>
      <c r="H70" s="239" t="s">
        <v>658</v>
      </c>
      <c r="I70" s="38" t="s">
        <v>72</v>
      </c>
      <c r="J70" s="82"/>
    </row>
    <row r="71" spans="2:10" s="1" customFormat="1" ht="25.5">
      <c r="B71" s="8" t="s">
        <v>18</v>
      </c>
      <c r="C71" s="6" t="s">
        <v>665</v>
      </c>
      <c r="D71" s="35" t="s">
        <v>666</v>
      </c>
      <c r="E71" s="64">
        <v>1</v>
      </c>
      <c r="F71" s="6" t="s">
        <v>655</v>
      </c>
      <c r="G71" s="306"/>
      <c r="H71" s="249">
        <f>G71*E71</f>
        <v>0</v>
      </c>
      <c r="I71" s="35" t="s">
        <v>1</v>
      </c>
      <c r="J71" s="86"/>
    </row>
    <row r="72" spans="2:10" s="1" customFormat="1" ht="25.5">
      <c r="B72" s="8" t="s">
        <v>19</v>
      </c>
      <c r="C72" s="6" t="s">
        <v>667</v>
      </c>
      <c r="D72" s="35" t="s">
        <v>668</v>
      </c>
      <c r="E72" s="64">
        <v>1</v>
      </c>
      <c r="F72" s="6" t="s">
        <v>655</v>
      </c>
      <c r="G72" s="306"/>
      <c r="H72" s="249">
        <f>G72*E72</f>
        <v>0</v>
      </c>
      <c r="I72" s="35" t="s">
        <v>1</v>
      </c>
      <c r="J72" s="86"/>
    </row>
    <row r="73" spans="2:10" s="1" customFormat="1" ht="12.75">
      <c r="B73" s="9"/>
      <c r="C73" s="10"/>
      <c r="D73" s="39"/>
      <c r="E73" s="276"/>
      <c r="F73" s="10"/>
      <c r="G73" s="73" t="s">
        <v>676</v>
      </c>
      <c r="H73" s="242">
        <f>SUM(H71:H72)</f>
        <v>0</v>
      </c>
      <c r="I73" s="39"/>
      <c r="J73" s="86"/>
    </row>
    <row r="74" spans="2:10" s="1" customFormat="1" ht="12.75">
      <c r="B74" s="9"/>
      <c r="C74" s="10"/>
      <c r="D74" s="39"/>
      <c r="E74" s="276"/>
      <c r="F74" s="10"/>
      <c r="G74" s="95"/>
      <c r="H74" s="244"/>
      <c r="I74" s="39"/>
      <c r="J74" s="86"/>
    </row>
    <row r="75" spans="1:10" ht="15.75">
      <c r="A75" s="21" t="s">
        <v>664</v>
      </c>
      <c r="B75" s="19" t="s">
        <v>20</v>
      </c>
      <c r="C75" s="11"/>
      <c r="D75" s="14"/>
      <c r="E75" s="277"/>
      <c r="F75" s="11"/>
      <c r="G75" s="53"/>
      <c r="H75" s="154"/>
      <c r="I75" s="14"/>
      <c r="J75" s="87"/>
    </row>
    <row r="76" spans="2:10" s="5" customFormat="1" ht="8.25">
      <c r="B76" s="7" t="s">
        <v>649</v>
      </c>
      <c r="C76" s="7" t="s">
        <v>657</v>
      </c>
      <c r="D76" s="38" t="s">
        <v>653</v>
      </c>
      <c r="E76" s="274" t="s">
        <v>650</v>
      </c>
      <c r="F76" s="7" t="s">
        <v>654</v>
      </c>
      <c r="G76" s="50" t="s">
        <v>659</v>
      </c>
      <c r="H76" s="239" t="s">
        <v>658</v>
      </c>
      <c r="I76" s="38" t="s">
        <v>72</v>
      </c>
      <c r="J76" s="82"/>
    </row>
    <row r="77" spans="2:10" s="5" customFormat="1" ht="84.75" customHeight="1">
      <c r="B77" s="67" t="s">
        <v>684</v>
      </c>
      <c r="C77" s="6" t="s">
        <v>292</v>
      </c>
      <c r="D77" s="35" t="s">
        <v>91</v>
      </c>
      <c r="E77" s="280">
        <v>60</v>
      </c>
      <c r="F77" s="6" t="s">
        <v>660</v>
      </c>
      <c r="G77" s="306"/>
      <c r="H77" s="249">
        <f aca="true" t="shared" si="1" ref="H77:H85">G77*E77</f>
        <v>0</v>
      </c>
      <c r="I77" s="292" t="s">
        <v>634</v>
      </c>
      <c r="J77" s="82"/>
    </row>
    <row r="78" spans="2:10" s="1" customFormat="1" ht="102">
      <c r="B78" s="8" t="s">
        <v>246</v>
      </c>
      <c r="C78" s="6" t="s">
        <v>27</v>
      </c>
      <c r="D78" s="35" t="s">
        <v>77</v>
      </c>
      <c r="E78" s="64">
        <v>10.5</v>
      </c>
      <c r="F78" s="6" t="s">
        <v>656</v>
      </c>
      <c r="G78" s="306"/>
      <c r="H78" s="249">
        <f t="shared" si="1"/>
        <v>0</v>
      </c>
      <c r="I78" s="35" t="s">
        <v>294</v>
      </c>
      <c r="J78" s="86"/>
    </row>
    <row r="79" spans="2:10" s="1" customFormat="1" ht="114.75">
      <c r="B79" s="8" t="s">
        <v>685</v>
      </c>
      <c r="C79" s="6" t="s">
        <v>51</v>
      </c>
      <c r="D79" s="35" t="s">
        <v>78</v>
      </c>
      <c r="E79" s="64">
        <f>4*6.4*0.5</f>
        <v>12.8</v>
      </c>
      <c r="F79" s="6" t="s">
        <v>656</v>
      </c>
      <c r="G79" s="306"/>
      <c r="H79" s="249">
        <f t="shared" si="1"/>
        <v>0</v>
      </c>
      <c r="I79" s="35" t="s">
        <v>297</v>
      </c>
      <c r="J79" s="86"/>
    </row>
    <row r="80" spans="2:10" s="1" customFormat="1" ht="114.75">
      <c r="B80" s="8" t="s">
        <v>686</v>
      </c>
      <c r="C80" s="6" t="s">
        <v>51</v>
      </c>
      <c r="D80" s="35" t="s">
        <v>78</v>
      </c>
      <c r="E80" s="64">
        <f>8*6.4*0.5</f>
        <v>25.6</v>
      </c>
      <c r="F80" s="6" t="s">
        <v>656</v>
      </c>
      <c r="G80" s="306"/>
      <c r="H80" s="249">
        <f t="shared" si="1"/>
        <v>0</v>
      </c>
      <c r="I80" s="35" t="s">
        <v>296</v>
      </c>
      <c r="J80" s="86"/>
    </row>
    <row r="81" spans="2:10" s="1" customFormat="1" ht="51">
      <c r="B81" s="8" t="s">
        <v>687</v>
      </c>
      <c r="C81" s="6" t="s">
        <v>669</v>
      </c>
      <c r="D81" s="35" t="s">
        <v>28</v>
      </c>
      <c r="E81" s="64">
        <f>12*12</f>
        <v>144</v>
      </c>
      <c r="F81" s="6" t="s">
        <v>661</v>
      </c>
      <c r="G81" s="306"/>
      <c r="H81" s="249">
        <f t="shared" si="1"/>
        <v>0</v>
      </c>
      <c r="I81" s="35" t="s">
        <v>79</v>
      </c>
      <c r="J81" s="86"/>
    </row>
    <row r="82" spans="2:10" s="1" customFormat="1" ht="51">
      <c r="B82" s="8" t="s">
        <v>720</v>
      </c>
      <c r="C82" s="6" t="s">
        <v>671</v>
      </c>
      <c r="D82" s="35" t="s">
        <v>29</v>
      </c>
      <c r="E82" s="64">
        <f>5*42</f>
        <v>210</v>
      </c>
      <c r="F82" s="6" t="s">
        <v>661</v>
      </c>
      <c r="G82" s="306"/>
      <c r="H82" s="249">
        <f t="shared" si="1"/>
        <v>0</v>
      </c>
      <c r="I82" s="35" t="s">
        <v>30</v>
      </c>
      <c r="J82" s="86"/>
    </row>
    <row r="83" spans="2:10" s="1" customFormat="1" ht="51">
      <c r="B83" s="8" t="s">
        <v>34</v>
      </c>
      <c r="C83" s="6" t="s">
        <v>31</v>
      </c>
      <c r="D83" s="35" t="s">
        <v>32</v>
      </c>
      <c r="E83" s="64">
        <f>1*42</f>
        <v>42</v>
      </c>
      <c r="F83" s="6" t="s">
        <v>655</v>
      </c>
      <c r="G83" s="306"/>
      <c r="H83" s="249">
        <f t="shared" si="1"/>
        <v>0</v>
      </c>
      <c r="I83" s="35" t="s">
        <v>33</v>
      </c>
      <c r="J83" s="86"/>
    </row>
    <row r="84" spans="2:10" s="1" customFormat="1" ht="51">
      <c r="B84" s="8" t="s">
        <v>322</v>
      </c>
      <c r="C84" s="22" t="s">
        <v>721</v>
      </c>
      <c r="D84" s="35" t="s">
        <v>269</v>
      </c>
      <c r="E84" s="64">
        <v>42</v>
      </c>
      <c r="F84" s="6" t="s">
        <v>655</v>
      </c>
      <c r="G84" s="306"/>
      <c r="H84" s="249">
        <f t="shared" si="1"/>
        <v>0</v>
      </c>
      <c r="I84" s="35" t="s">
        <v>200</v>
      </c>
      <c r="J84" s="86"/>
    </row>
    <row r="85" spans="2:10" s="46" customFormat="1" ht="38.25">
      <c r="B85" s="72" t="s">
        <v>323</v>
      </c>
      <c r="C85" s="25" t="s">
        <v>670</v>
      </c>
      <c r="D85" s="70" t="s">
        <v>142</v>
      </c>
      <c r="E85" s="64">
        <f>6.4*144</f>
        <v>921.6</v>
      </c>
      <c r="F85" s="25" t="s">
        <v>73</v>
      </c>
      <c r="G85" s="305"/>
      <c r="H85" s="241">
        <f t="shared" si="1"/>
        <v>0</v>
      </c>
      <c r="I85" s="70" t="s">
        <v>293</v>
      </c>
      <c r="J85" s="85"/>
    </row>
    <row r="86" spans="4:10" s="1" customFormat="1" ht="12.75">
      <c r="D86" s="24"/>
      <c r="E86" s="146"/>
      <c r="G86" s="55" t="s">
        <v>676</v>
      </c>
      <c r="H86" s="251">
        <f>SUM(H77:H85)</f>
        <v>0</v>
      </c>
      <c r="I86" s="24"/>
      <c r="J86" s="86"/>
    </row>
    <row r="87" spans="4:10" s="1" customFormat="1" ht="12.75">
      <c r="D87" s="24"/>
      <c r="E87" s="146"/>
      <c r="G87" s="49"/>
      <c r="H87" s="238"/>
      <c r="I87" s="24"/>
      <c r="J87" s="86"/>
    </row>
    <row r="88" spans="4:10" s="1" customFormat="1" ht="12.75">
      <c r="D88" s="24"/>
      <c r="E88" s="665" t="s">
        <v>708</v>
      </c>
      <c r="F88" s="666"/>
      <c r="G88" s="666"/>
      <c r="H88" s="242">
        <f>H33+H40+H46+H67+H60+H73+H86+H52</f>
        <v>0</v>
      </c>
      <c r="I88" s="24"/>
      <c r="J88" s="86"/>
    </row>
    <row r="89" spans="4:10" s="1" customFormat="1" ht="12.75">
      <c r="D89" s="24"/>
      <c r="E89" s="281"/>
      <c r="F89" s="23"/>
      <c r="G89" s="52"/>
      <c r="H89" s="245"/>
      <c r="I89" s="24"/>
      <c r="J89" s="86"/>
    </row>
    <row r="90" spans="4:10" s="1" customFormat="1" ht="12.75">
      <c r="D90" s="24"/>
      <c r="E90" s="281"/>
      <c r="F90" s="23"/>
      <c r="G90" s="52"/>
      <c r="H90" s="245"/>
      <c r="I90" s="24"/>
      <c r="J90" s="86"/>
    </row>
    <row r="91" spans="1:10" s="4" customFormat="1" ht="18">
      <c r="A91" s="3">
        <v>2</v>
      </c>
      <c r="B91" s="4" t="s">
        <v>672</v>
      </c>
      <c r="D91" s="36"/>
      <c r="E91" s="273"/>
      <c r="G91" s="48"/>
      <c r="H91" s="237"/>
      <c r="I91" s="36"/>
      <c r="J91" s="90"/>
    </row>
    <row r="92" spans="2:10" s="1" customFormat="1" ht="12.75">
      <c r="B92" s="30"/>
      <c r="D92" s="24"/>
      <c r="E92" s="146"/>
      <c r="G92" s="49"/>
      <c r="H92" s="238"/>
      <c r="I92" s="24"/>
      <c r="J92" s="86"/>
    </row>
    <row r="93" spans="1:10" ht="15.75">
      <c r="A93" s="21" t="s">
        <v>35</v>
      </c>
      <c r="B93" s="16" t="s">
        <v>688</v>
      </c>
      <c r="C93" s="16"/>
      <c r="J93" s="87"/>
    </row>
    <row r="94" spans="2:10" s="5" customFormat="1" ht="8.25">
      <c r="B94" s="7" t="s">
        <v>649</v>
      </c>
      <c r="C94" s="7" t="s">
        <v>657</v>
      </c>
      <c r="D94" s="38" t="s">
        <v>653</v>
      </c>
      <c r="E94" s="274" t="s">
        <v>650</v>
      </c>
      <c r="F94" s="7" t="s">
        <v>654</v>
      </c>
      <c r="G94" s="50" t="s">
        <v>659</v>
      </c>
      <c r="H94" s="239" t="s">
        <v>658</v>
      </c>
      <c r="I94" s="38" t="s">
        <v>72</v>
      </c>
      <c r="J94" s="82"/>
    </row>
    <row r="95" spans="2:10" s="1" customFormat="1" ht="25.5" customHeight="1">
      <c r="B95" s="8" t="s">
        <v>36</v>
      </c>
      <c r="C95" s="6" t="s">
        <v>37</v>
      </c>
      <c r="D95" s="35" t="s">
        <v>38</v>
      </c>
      <c r="E95" s="64">
        <v>650</v>
      </c>
      <c r="F95" s="6" t="s">
        <v>656</v>
      </c>
      <c r="G95" s="306"/>
      <c r="H95" s="249">
        <f>G95*E95</f>
        <v>0</v>
      </c>
      <c r="I95" s="35" t="s">
        <v>39</v>
      </c>
      <c r="J95" s="86"/>
    </row>
    <row r="96" spans="4:10" s="1" customFormat="1" ht="12.75">
      <c r="D96" s="24"/>
      <c r="E96" s="282"/>
      <c r="F96" s="34"/>
      <c r="G96" s="73" t="s">
        <v>676</v>
      </c>
      <c r="H96" s="242">
        <f>SUM(H95:H95)</f>
        <v>0</v>
      </c>
      <c r="I96" s="24"/>
      <c r="J96" s="86"/>
    </row>
    <row r="97" spans="4:10" s="1" customFormat="1" ht="12.75">
      <c r="D97" s="24"/>
      <c r="E97" s="282"/>
      <c r="F97" s="34"/>
      <c r="G97" s="55"/>
      <c r="H97" s="246"/>
      <c r="I97" s="24"/>
      <c r="J97" s="86"/>
    </row>
    <row r="98" spans="5:10" s="1" customFormat="1" ht="15" customHeight="1">
      <c r="E98" s="283" t="s">
        <v>137</v>
      </c>
      <c r="F98" s="75"/>
      <c r="G98" s="75"/>
      <c r="H98" s="242">
        <f>H96</f>
        <v>0</v>
      </c>
      <c r="I98" s="74"/>
      <c r="J98" s="86"/>
    </row>
    <row r="99" spans="4:10" s="1" customFormat="1" ht="12.75">
      <c r="D99" s="24"/>
      <c r="E99" s="146"/>
      <c r="G99" s="49"/>
      <c r="H99" s="238"/>
      <c r="I99" s="24"/>
      <c r="J99" s="86"/>
    </row>
    <row r="100" spans="1:10" s="4" customFormat="1" ht="18">
      <c r="A100" s="3">
        <v>3</v>
      </c>
      <c r="B100" s="4" t="s">
        <v>673</v>
      </c>
      <c r="D100" s="36"/>
      <c r="E100" s="273"/>
      <c r="G100" s="48"/>
      <c r="H100" s="237"/>
      <c r="I100" s="36"/>
      <c r="J100" s="90"/>
    </row>
    <row r="101" spans="1:10" s="4" customFormat="1" ht="18">
      <c r="A101" s="3"/>
      <c r="D101" s="36"/>
      <c r="E101" s="273"/>
      <c r="G101" s="48"/>
      <c r="H101" s="237"/>
      <c r="I101" s="36"/>
      <c r="J101" s="90"/>
    </row>
    <row r="102" spans="1:10" s="1" customFormat="1" ht="15.75">
      <c r="A102" s="21" t="s">
        <v>689</v>
      </c>
      <c r="B102" s="16" t="s">
        <v>47</v>
      </c>
      <c r="C102" s="16"/>
      <c r="D102" s="37"/>
      <c r="E102" s="146"/>
      <c r="G102" s="49"/>
      <c r="H102" s="238"/>
      <c r="I102" s="24"/>
      <c r="J102" s="86"/>
    </row>
    <row r="103" spans="2:10" s="5" customFormat="1" ht="8.25">
      <c r="B103" s="7" t="s">
        <v>649</v>
      </c>
      <c r="C103" s="7" t="s">
        <v>657</v>
      </c>
      <c r="D103" s="38" t="s">
        <v>653</v>
      </c>
      <c r="E103" s="274" t="s">
        <v>650</v>
      </c>
      <c r="F103" s="7" t="s">
        <v>654</v>
      </c>
      <c r="G103" s="50" t="s">
        <v>659</v>
      </c>
      <c r="H103" s="239" t="s">
        <v>658</v>
      </c>
      <c r="I103" s="38" t="s">
        <v>72</v>
      </c>
      <c r="J103" s="82"/>
    </row>
    <row r="104" spans="2:10" s="1" customFormat="1" ht="89.25">
      <c r="B104" s="8" t="s">
        <v>247</v>
      </c>
      <c r="C104" s="6" t="s">
        <v>221</v>
      </c>
      <c r="D104" s="35" t="s">
        <v>220</v>
      </c>
      <c r="E104" s="280">
        <v>780</v>
      </c>
      <c r="F104" s="6" t="s">
        <v>656</v>
      </c>
      <c r="G104" s="306"/>
      <c r="H104" s="249">
        <f>G104*E104</f>
        <v>0</v>
      </c>
      <c r="I104" s="35" t="s">
        <v>222</v>
      </c>
      <c r="J104" s="86"/>
    </row>
    <row r="105" spans="2:10" s="1" customFormat="1" ht="12.75">
      <c r="B105" s="9"/>
      <c r="C105" s="10"/>
      <c r="D105" s="39"/>
      <c r="E105" s="276"/>
      <c r="F105" s="10"/>
      <c r="G105" s="73" t="s">
        <v>676</v>
      </c>
      <c r="H105" s="242">
        <f>SUM(H104)</f>
        <v>0</v>
      </c>
      <c r="I105" s="39"/>
      <c r="J105" s="86"/>
    </row>
    <row r="106" spans="2:10" s="1" customFormat="1" ht="12.75">
      <c r="B106" s="9"/>
      <c r="C106" s="10"/>
      <c r="D106" s="39"/>
      <c r="E106" s="276"/>
      <c r="F106" s="10"/>
      <c r="G106" s="95"/>
      <c r="H106" s="244"/>
      <c r="I106" s="39"/>
      <c r="J106" s="86"/>
    </row>
    <row r="107" spans="1:10" s="1" customFormat="1" ht="15.75">
      <c r="A107" s="21" t="s">
        <v>726</v>
      </c>
      <c r="B107" s="16" t="s">
        <v>44</v>
      </c>
      <c r="C107" s="16"/>
      <c r="D107" s="37"/>
      <c r="E107" s="276"/>
      <c r="F107" s="10"/>
      <c r="G107" s="51"/>
      <c r="H107" s="250"/>
      <c r="I107" s="39"/>
      <c r="J107" s="86"/>
    </row>
    <row r="108" spans="2:10" s="5" customFormat="1" ht="8.25">
      <c r="B108" s="7" t="s">
        <v>649</v>
      </c>
      <c r="C108" s="7" t="s">
        <v>657</v>
      </c>
      <c r="D108" s="38" t="s">
        <v>653</v>
      </c>
      <c r="E108" s="274" t="s">
        <v>650</v>
      </c>
      <c r="F108" s="7" t="s">
        <v>654</v>
      </c>
      <c r="G108" s="50" t="s">
        <v>659</v>
      </c>
      <c r="H108" s="239" t="s">
        <v>658</v>
      </c>
      <c r="I108" s="38" t="s">
        <v>72</v>
      </c>
      <c r="J108" s="82"/>
    </row>
    <row r="109" spans="2:10" s="1" customFormat="1" ht="25.5">
      <c r="B109" s="8" t="s">
        <v>248</v>
      </c>
      <c r="C109" s="6" t="s">
        <v>45</v>
      </c>
      <c r="D109" s="35" t="s">
        <v>46</v>
      </c>
      <c r="E109" s="64">
        <v>318</v>
      </c>
      <c r="F109" s="6" t="s">
        <v>661</v>
      </c>
      <c r="G109" s="306"/>
      <c r="H109" s="249">
        <f>G109*E109</f>
        <v>0</v>
      </c>
      <c r="I109" s="35" t="s">
        <v>249</v>
      </c>
      <c r="J109" s="86"/>
    </row>
    <row r="110" spans="4:10" s="1" customFormat="1" ht="12.75">
      <c r="D110" s="40"/>
      <c r="E110" s="282"/>
      <c r="F110" s="34"/>
      <c r="G110" s="73" t="s">
        <v>676</v>
      </c>
      <c r="H110" s="242">
        <f>SUM(H109)</f>
        <v>0</v>
      </c>
      <c r="I110" s="40"/>
      <c r="J110" s="86"/>
    </row>
    <row r="111" spans="4:10" s="1" customFormat="1" ht="12.75">
      <c r="D111" s="40"/>
      <c r="E111" s="282"/>
      <c r="F111" s="34"/>
      <c r="G111" s="55"/>
      <c r="H111" s="246"/>
      <c r="I111" s="40"/>
      <c r="J111" s="86"/>
    </row>
    <row r="112" spans="5:10" s="1" customFormat="1" ht="15" customHeight="1">
      <c r="E112" s="283" t="s">
        <v>138</v>
      </c>
      <c r="F112" s="75"/>
      <c r="G112" s="75"/>
      <c r="H112" s="242">
        <f>H105+H110</f>
        <v>0</v>
      </c>
      <c r="I112" s="74"/>
      <c r="J112" s="86"/>
    </row>
    <row r="113" spans="4:10" s="1" customFormat="1" ht="12.75">
      <c r="D113" s="24"/>
      <c r="E113" s="281"/>
      <c r="F113" s="32"/>
      <c r="G113" s="56"/>
      <c r="H113" s="245"/>
      <c r="I113" s="24"/>
      <c r="J113" s="86"/>
    </row>
    <row r="114" spans="1:10" s="4" customFormat="1" ht="18">
      <c r="A114" s="3">
        <v>4</v>
      </c>
      <c r="B114" s="4" t="s">
        <v>690</v>
      </c>
      <c r="D114" s="36"/>
      <c r="E114" s="273"/>
      <c r="G114" s="48"/>
      <c r="H114" s="237"/>
      <c r="I114" s="36"/>
      <c r="J114" s="90"/>
    </row>
    <row r="115" spans="1:10" s="30" customFormat="1" ht="12.75">
      <c r="A115" s="31"/>
      <c r="D115" s="41"/>
      <c r="E115" s="284"/>
      <c r="G115" s="57"/>
      <c r="H115" s="252"/>
      <c r="I115" s="41"/>
      <c r="J115" s="91"/>
    </row>
    <row r="116" spans="1:10" ht="15.75">
      <c r="A116" s="21" t="s">
        <v>691</v>
      </c>
      <c r="B116" s="16" t="s">
        <v>692</v>
      </c>
      <c r="C116" s="16"/>
      <c r="J116" s="87"/>
    </row>
    <row r="117" spans="2:10" s="5" customFormat="1" ht="8.25">
      <c r="B117" s="7" t="s">
        <v>649</v>
      </c>
      <c r="C117" s="7" t="s">
        <v>657</v>
      </c>
      <c r="D117" s="38" t="s">
        <v>653</v>
      </c>
      <c r="E117" s="274" t="s">
        <v>650</v>
      </c>
      <c r="F117" s="7" t="s">
        <v>654</v>
      </c>
      <c r="G117" s="50" t="s">
        <v>659</v>
      </c>
      <c r="H117" s="239" t="s">
        <v>658</v>
      </c>
      <c r="I117" s="38" t="s">
        <v>72</v>
      </c>
      <c r="J117" s="82"/>
    </row>
    <row r="118" spans="2:10" s="1" customFormat="1" ht="89.25">
      <c r="B118" s="26" t="s">
        <v>693</v>
      </c>
      <c r="C118" s="27" t="s">
        <v>48</v>
      </c>
      <c r="D118" s="80" t="s">
        <v>270</v>
      </c>
      <c r="E118" s="285">
        <v>42</v>
      </c>
      <c r="F118" s="27" t="s">
        <v>655</v>
      </c>
      <c r="G118" s="307"/>
      <c r="H118" s="253">
        <f>G118*E118</f>
        <v>0</v>
      </c>
      <c r="I118" s="81" t="s">
        <v>229</v>
      </c>
      <c r="J118" s="86"/>
    </row>
    <row r="119" spans="4:10" s="1" customFormat="1" ht="12.75">
      <c r="D119" s="24"/>
      <c r="E119" s="282"/>
      <c r="F119" s="34"/>
      <c r="G119" s="73" t="s">
        <v>676</v>
      </c>
      <c r="H119" s="242">
        <f>SUM(H118:H118)</f>
        <v>0</v>
      </c>
      <c r="I119" s="24"/>
      <c r="J119" s="86"/>
    </row>
    <row r="120" spans="4:10" s="1" customFormat="1" ht="12.75">
      <c r="D120" s="24"/>
      <c r="E120" s="282"/>
      <c r="F120" s="34"/>
      <c r="G120" s="55"/>
      <c r="H120" s="245"/>
      <c r="I120" s="24"/>
      <c r="J120" s="86"/>
    </row>
    <row r="121" spans="5:10" s="1" customFormat="1" ht="15" customHeight="1">
      <c r="E121" s="283" t="s">
        <v>139</v>
      </c>
      <c r="F121" s="75"/>
      <c r="G121" s="75"/>
      <c r="H121" s="242">
        <f>H119</f>
        <v>0</v>
      </c>
      <c r="I121" s="74"/>
      <c r="J121" s="86"/>
    </row>
    <row r="122" spans="4:10" s="1" customFormat="1" ht="12.75">
      <c r="D122" s="24"/>
      <c r="E122" s="281"/>
      <c r="F122" s="32"/>
      <c r="G122" s="56"/>
      <c r="H122" s="245"/>
      <c r="I122" s="24"/>
      <c r="J122" s="86"/>
    </row>
    <row r="123" spans="1:10" s="4" customFormat="1" ht="18">
      <c r="A123" s="3">
        <v>5</v>
      </c>
      <c r="B123" s="4" t="s">
        <v>694</v>
      </c>
      <c r="D123" s="36"/>
      <c r="E123" s="273"/>
      <c r="G123" s="48"/>
      <c r="H123" s="237"/>
      <c r="I123" s="36"/>
      <c r="J123" s="90"/>
    </row>
    <row r="124" spans="1:10" s="4" customFormat="1" ht="18">
      <c r="A124" s="3"/>
      <c r="D124" s="36"/>
      <c r="E124" s="273"/>
      <c r="G124" s="48"/>
      <c r="H124" s="237"/>
      <c r="I124" s="36"/>
      <c r="J124" s="90"/>
    </row>
    <row r="125" spans="1:10" ht="15.75">
      <c r="A125" s="21" t="s">
        <v>695</v>
      </c>
      <c r="B125" s="16" t="s">
        <v>696</v>
      </c>
      <c r="C125" s="16"/>
      <c r="J125" s="87"/>
    </row>
    <row r="126" spans="2:10" s="5" customFormat="1" ht="8.25">
      <c r="B126" s="7" t="s">
        <v>649</v>
      </c>
      <c r="C126" s="7" t="s">
        <v>657</v>
      </c>
      <c r="D126" s="38" t="s">
        <v>653</v>
      </c>
      <c r="E126" s="274" t="s">
        <v>650</v>
      </c>
      <c r="F126" s="7" t="s">
        <v>654</v>
      </c>
      <c r="G126" s="50" t="s">
        <v>659</v>
      </c>
      <c r="H126" s="239" t="s">
        <v>658</v>
      </c>
      <c r="I126" s="38" t="s">
        <v>72</v>
      </c>
      <c r="J126" s="82"/>
    </row>
    <row r="127" spans="2:10" s="1" customFormat="1" ht="38.25">
      <c r="B127" s="8" t="s">
        <v>697</v>
      </c>
      <c r="C127" s="6" t="s">
        <v>50</v>
      </c>
      <c r="D127" s="35" t="s">
        <v>238</v>
      </c>
      <c r="E127" s="64">
        <v>330</v>
      </c>
      <c r="F127" s="6" t="s">
        <v>656</v>
      </c>
      <c r="G127" s="306"/>
      <c r="H127" s="249">
        <f>G127*E127</f>
        <v>0</v>
      </c>
      <c r="I127" s="35" t="s">
        <v>84</v>
      </c>
      <c r="J127" s="86"/>
    </row>
    <row r="128" spans="2:10" s="1" customFormat="1" ht="51">
      <c r="B128" s="8" t="s">
        <v>307</v>
      </c>
      <c r="C128" s="6" t="s">
        <v>309</v>
      </c>
      <c r="D128" s="35" t="s">
        <v>311</v>
      </c>
      <c r="E128" s="280">
        <f>2*2.7*144</f>
        <v>777.6</v>
      </c>
      <c r="F128" s="6" t="s">
        <v>656</v>
      </c>
      <c r="G128" s="306"/>
      <c r="H128" s="249">
        <f>G128*E128</f>
        <v>0</v>
      </c>
      <c r="I128" s="35" t="s">
        <v>210</v>
      </c>
      <c r="J128" s="86"/>
    </row>
    <row r="129" spans="2:10" s="1" customFormat="1" ht="165" customHeight="1">
      <c r="B129" s="8" t="s">
        <v>310</v>
      </c>
      <c r="C129" s="6" t="s">
        <v>308</v>
      </c>
      <c r="D129" s="70" t="s">
        <v>201</v>
      </c>
      <c r="E129" s="64">
        <v>4500</v>
      </c>
      <c r="F129" s="6" t="s">
        <v>656</v>
      </c>
      <c r="G129" s="306"/>
      <c r="H129" s="249">
        <f>G129*E129</f>
        <v>0</v>
      </c>
      <c r="I129" s="70" t="s">
        <v>633</v>
      </c>
      <c r="J129" s="86"/>
    </row>
    <row r="130" spans="2:10" s="46" customFormat="1" ht="102">
      <c r="B130" s="72" t="s">
        <v>324</v>
      </c>
      <c r="C130" s="25" t="s">
        <v>312</v>
      </c>
      <c r="D130" s="70" t="s">
        <v>145</v>
      </c>
      <c r="E130" s="64">
        <f>179.2+77.6</f>
        <v>256.79999999999995</v>
      </c>
      <c r="F130" s="25" t="s">
        <v>73</v>
      </c>
      <c r="G130" s="305"/>
      <c r="H130" s="241">
        <f>G130*E130</f>
        <v>0</v>
      </c>
      <c r="I130" s="70" t="s">
        <v>92</v>
      </c>
      <c r="J130" s="85"/>
    </row>
    <row r="131" spans="4:10" s="1" customFormat="1" ht="12.75">
      <c r="D131" s="24"/>
      <c r="E131" s="146"/>
      <c r="G131" s="73" t="s">
        <v>676</v>
      </c>
      <c r="H131" s="242">
        <f>SUM(H127:H130)</f>
        <v>0</v>
      </c>
      <c r="I131" s="24"/>
      <c r="J131" s="86"/>
    </row>
    <row r="132" spans="4:10" s="1" customFormat="1" ht="9.75" customHeight="1">
      <c r="D132" s="24"/>
      <c r="E132" s="146"/>
      <c r="G132" s="51"/>
      <c r="H132" s="250"/>
      <c r="I132" s="24"/>
      <c r="J132" s="86"/>
    </row>
    <row r="133" spans="1:10" ht="15.75">
      <c r="A133" s="21" t="s">
        <v>698</v>
      </c>
      <c r="B133" s="16" t="s">
        <v>699</v>
      </c>
      <c r="C133" s="16"/>
      <c r="D133" s="43"/>
      <c r="I133" s="43"/>
      <c r="J133" s="87"/>
    </row>
    <row r="134" spans="2:10" s="5" customFormat="1" ht="8.25">
      <c r="B134" s="7" t="s">
        <v>649</v>
      </c>
      <c r="C134" s="7" t="s">
        <v>657</v>
      </c>
      <c r="D134" s="38" t="s">
        <v>653</v>
      </c>
      <c r="E134" s="274" t="s">
        <v>650</v>
      </c>
      <c r="F134" s="7" t="s">
        <v>654</v>
      </c>
      <c r="G134" s="50" t="s">
        <v>659</v>
      </c>
      <c r="H134" s="239" t="s">
        <v>658</v>
      </c>
      <c r="I134" s="38" t="s">
        <v>72</v>
      </c>
      <c r="J134" s="82"/>
    </row>
    <row r="135" spans="2:10" s="65" customFormat="1" ht="76.5">
      <c r="B135" s="67" t="s">
        <v>700</v>
      </c>
      <c r="C135" s="6" t="s">
        <v>709</v>
      </c>
      <c r="D135" s="35" t="s">
        <v>86</v>
      </c>
      <c r="E135" s="64">
        <v>1000</v>
      </c>
      <c r="F135" s="6" t="s">
        <v>701</v>
      </c>
      <c r="G135" s="306"/>
      <c r="H135" s="249">
        <f>G135*E135</f>
        <v>0</v>
      </c>
      <c r="I135" s="35" t="s">
        <v>85</v>
      </c>
      <c r="J135" s="92"/>
    </row>
    <row r="136" spans="2:10" s="65" customFormat="1" ht="51">
      <c r="B136" s="67" t="s">
        <v>230</v>
      </c>
      <c r="C136" s="6" t="s">
        <v>709</v>
      </c>
      <c r="D136" s="35" t="s">
        <v>231</v>
      </c>
      <c r="E136" s="64">
        <v>73</v>
      </c>
      <c r="F136" s="6" t="s">
        <v>701</v>
      </c>
      <c r="G136" s="306"/>
      <c r="H136" s="249">
        <f>G136*E136</f>
        <v>0</v>
      </c>
      <c r="I136" s="35" t="s">
        <v>232</v>
      </c>
      <c r="J136" s="92"/>
    </row>
    <row r="137" spans="2:10" s="65" customFormat="1" ht="38.25">
      <c r="B137" s="67" t="s">
        <v>233</v>
      </c>
      <c r="C137" s="6" t="s">
        <v>709</v>
      </c>
      <c r="D137" s="35" t="s">
        <v>234</v>
      </c>
      <c r="E137" s="64">
        <v>248</v>
      </c>
      <c r="F137" s="6" t="s">
        <v>701</v>
      </c>
      <c r="G137" s="306"/>
      <c r="H137" s="249">
        <f>G137*E137</f>
        <v>0</v>
      </c>
      <c r="I137" s="35" t="s">
        <v>235</v>
      </c>
      <c r="J137" s="92"/>
    </row>
    <row r="138" spans="2:10" s="65" customFormat="1" ht="38.25">
      <c r="B138" s="67" t="s">
        <v>236</v>
      </c>
      <c r="C138" s="6" t="s">
        <v>709</v>
      </c>
      <c r="D138" s="35" t="s">
        <v>234</v>
      </c>
      <c r="E138" s="64">
        <v>849</v>
      </c>
      <c r="F138" s="6" t="s">
        <v>701</v>
      </c>
      <c r="G138" s="306"/>
      <c r="H138" s="249">
        <f>G138*E138</f>
        <v>0</v>
      </c>
      <c r="I138" s="35" t="s">
        <v>237</v>
      </c>
      <c r="J138" s="92"/>
    </row>
    <row r="139" spans="2:10" s="65" customFormat="1" ht="25.5">
      <c r="B139" s="67" t="s">
        <v>250</v>
      </c>
      <c r="C139" s="6" t="s">
        <v>709</v>
      </c>
      <c r="D139" s="35" t="s">
        <v>315</v>
      </c>
      <c r="E139" s="280">
        <v>16000</v>
      </c>
      <c r="F139" s="6" t="s">
        <v>701</v>
      </c>
      <c r="G139" s="306"/>
      <c r="H139" s="249">
        <f>G139*E139</f>
        <v>0</v>
      </c>
      <c r="I139" s="35" t="s">
        <v>313</v>
      </c>
      <c r="J139" s="92"/>
    </row>
    <row r="140" spans="4:10" s="1" customFormat="1" ht="12.75">
      <c r="D140" s="24"/>
      <c r="E140" s="146"/>
      <c r="G140" s="73" t="s">
        <v>676</v>
      </c>
      <c r="H140" s="242">
        <f>SUM(H135:H139)</f>
        <v>0</v>
      </c>
      <c r="I140" s="24"/>
      <c r="J140" s="86"/>
    </row>
    <row r="141" ht="15">
      <c r="J141" s="87"/>
    </row>
    <row r="142" spans="1:10" ht="15.75">
      <c r="A142" s="21" t="s">
        <v>702</v>
      </c>
      <c r="B142" s="16" t="s">
        <v>703</v>
      </c>
      <c r="C142" s="16"/>
      <c r="D142" s="43"/>
      <c r="I142" s="43"/>
      <c r="J142" s="87"/>
    </row>
    <row r="143" spans="2:10" s="5" customFormat="1" ht="8.25">
      <c r="B143" s="7" t="s">
        <v>649</v>
      </c>
      <c r="C143" s="7" t="s">
        <v>657</v>
      </c>
      <c r="D143" s="38" t="s">
        <v>653</v>
      </c>
      <c r="E143" s="274" t="s">
        <v>650</v>
      </c>
      <c r="F143" s="7" t="s">
        <v>654</v>
      </c>
      <c r="G143" s="50" t="s">
        <v>659</v>
      </c>
      <c r="H143" s="239" t="s">
        <v>658</v>
      </c>
      <c r="I143" s="38" t="s">
        <v>72</v>
      </c>
      <c r="J143" s="82"/>
    </row>
    <row r="144" spans="2:10" s="5" customFormat="1" ht="165.75">
      <c r="B144" s="67" t="s">
        <v>704</v>
      </c>
      <c r="C144" s="6" t="s">
        <v>314</v>
      </c>
      <c r="D144" s="35" t="s">
        <v>93</v>
      </c>
      <c r="E144" s="280">
        <v>80</v>
      </c>
      <c r="F144" s="6" t="s">
        <v>660</v>
      </c>
      <c r="G144" s="306"/>
      <c r="H144" s="249">
        <f>G144*E144</f>
        <v>0</v>
      </c>
      <c r="I144" s="35" t="s">
        <v>223</v>
      </c>
      <c r="J144" s="82"/>
    </row>
    <row r="145" spans="2:10" s="1" customFormat="1" ht="102">
      <c r="B145" s="8" t="s">
        <v>705</v>
      </c>
      <c r="C145" s="6" t="s">
        <v>88</v>
      </c>
      <c r="D145" s="35" t="s">
        <v>87</v>
      </c>
      <c r="E145" s="64">
        <v>10</v>
      </c>
      <c r="F145" s="6" t="s">
        <v>660</v>
      </c>
      <c r="G145" s="306"/>
      <c r="H145" s="249">
        <f>G145*E145</f>
        <v>0</v>
      </c>
      <c r="I145" s="35" t="s">
        <v>317</v>
      </c>
      <c r="J145" s="86"/>
    </row>
    <row r="146" spans="2:10" s="1" customFormat="1" ht="63.75">
      <c r="B146" s="8" t="s">
        <v>325</v>
      </c>
      <c r="C146" s="6" t="s">
        <v>89</v>
      </c>
      <c r="D146" s="35" t="s">
        <v>90</v>
      </c>
      <c r="E146" s="64">
        <v>8</v>
      </c>
      <c r="F146" s="6" t="s">
        <v>660</v>
      </c>
      <c r="G146" s="306"/>
      <c r="H146" s="249">
        <f>G146*E146</f>
        <v>0</v>
      </c>
      <c r="I146" s="35" t="s">
        <v>316</v>
      </c>
      <c r="J146" s="86"/>
    </row>
    <row r="147" spans="2:10" s="1" customFormat="1" ht="25.5">
      <c r="B147" s="8" t="s">
        <v>640</v>
      </c>
      <c r="C147" s="6" t="s">
        <v>641</v>
      </c>
      <c r="D147" s="35" t="s">
        <v>642</v>
      </c>
      <c r="E147" s="64">
        <v>60</v>
      </c>
      <c r="F147" s="6" t="s">
        <v>656</v>
      </c>
      <c r="G147" s="306"/>
      <c r="H147" s="249">
        <f>G147*E147</f>
        <v>0</v>
      </c>
      <c r="I147" s="35" t="s">
        <v>643</v>
      </c>
      <c r="J147" s="86"/>
    </row>
    <row r="148" spans="2:10" s="1" customFormat="1" ht="12.75">
      <c r="B148" s="28"/>
      <c r="C148" s="29"/>
      <c r="D148" s="44"/>
      <c r="E148" s="286"/>
      <c r="F148" s="29"/>
      <c r="G148" s="73" t="s">
        <v>676</v>
      </c>
      <c r="H148" s="242">
        <f>SUM(H144:H147)</f>
        <v>0</v>
      </c>
      <c r="I148" s="44"/>
      <c r="J148" s="86"/>
    </row>
    <row r="149" spans="2:10" s="1" customFormat="1" ht="12.75">
      <c r="B149" s="9"/>
      <c r="C149" s="10"/>
      <c r="D149" s="39"/>
      <c r="E149" s="276"/>
      <c r="F149" s="10"/>
      <c r="G149" s="95"/>
      <c r="H149" s="244"/>
      <c r="I149" s="39"/>
      <c r="J149" s="86"/>
    </row>
    <row r="150" spans="1:10" s="1" customFormat="1" ht="15.75">
      <c r="A150" s="21" t="s">
        <v>711</v>
      </c>
      <c r="B150" s="16" t="s">
        <v>52</v>
      </c>
      <c r="C150" s="16"/>
      <c r="D150" s="43"/>
      <c r="E150" s="276"/>
      <c r="F150" s="10"/>
      <c r="G150" s="51"/>
      <c r="H150" s="250"/>
      <c r="I150" s="39"/>
      <c r="J150" s="86"/>
    </row>
    <row r="151" spans="2:10" s="5" customFormat="1" ht="8.25">
      <c r="B151" s="7" t="s">
        <v>649</v>
      </c>
      <c r="C151" s="7" t="s">
        <v>657</v>
      </c>
      <c r="D151" s="38" t="s">
        <v>653</v>
      </c>
      <c r="E151" s="274" t="s">
        <v>650</v>
      </c>
      <c r="F151" s="7" t="s">
        <v>654</v>
      </c>
      <c r="G151" s="50" t="s">
        <v>659</v>
      </c>
      <c r="H151" s="239" t="s">
        <v>658</v>
      </c>
      <c r="I151" s="38" t="s">
        <v>72</v>
      </c>
      <c r="J151" s="82"/>
    </row>
    <row r="152" spans="2:10" s="65" customFormat="1" ht="76.5">
      <c r="B152" s="67" t="s">
        <v>712</v>
      </c>
      <c r="C152" s="6" t="s">
        <v>53</v>
      </c>
      <c r="D152" s="35" t="s">
        <v>94</v>
      </c>
      <c r="E152" s="64">
        <v>50</v>
      </c>
      <c r="F152" s="6" t="s">
        <v>656</v>
      </c>
      <c r="G152" s="306"/>
      <c r="H152" s="249">
        <f aca="true" t="shared" si="2" ref="H152:H159">G152*E152</f>
        <v>0</v>
      </c>
      <c r="I152" s="35" t="s">
        <v>202</v>
      </c>
      <c r="J152" s="92"/>
    </row>
    <row r="153" spans="2:10" s="65" customFormat="1" ht="76.5">
      <c r="B153" s="67" t="s">
        <v>54</v>
      </c>
      <c r="C153" s="6" t="s">
        <v>96</v>
      </c>
      <c r="D153" s="35" t="s">
        <v>57</v>
      </c>
      <c r="E153" s="64">
        <v>50</v>
      </c>
      <c r="F153" s="6" t="s">
        <v>656</v>
      </c>
      <c r="G153" s="306"/>
      <c r="H153" s="249">
        <f t="shared" si="2"/>
        <v>0</v>
      </c>
      <c r="I153" s="35" t="s">
        <v>56</v>
      </c>
      <c r="J153" s="92"/>
    </row>
    <row r="154" spans="2:10" s="65" customFormat="1" ht="65.25">
      <c r="B154" s="67" t="s">
        <v>55</v>
      </c>
      <c r="C154" s="6" t="s">
        <v>97</v>
      </c>
      <c r="D154" s="35" t="s">
        <v>98</v>
      </c>
      <c r="E154" s="64">
        <v>50</v>
      </c>
      <c r="F154" s="6" t="s">
        <v>656</v>
      </c>
      <c r="G154" s="306"/>
      <c r="H154" s="249">
        <f t="shared" si="2"/>
        <v>0</v>
      </c>
      <c r="I154" s="35" t="s">
        <v>240</v>
      </c>
      <c r="J154" s="92"/>
    </row>
    <row r="155" spans="2:10" s="65" customFormat="1" ht="89.25">
      <c r="B155" s="67" t="s">
        <v>95</v>
      </c>
      <c r="C155" s="6" t="s">
        <v>100</v>
      </c>
      <c r="D155" s="35" t="s">
        <v>99</v>
      </c>
      <c r="E155" s="64">
        <v>50</v>
      </c>
      <c r="F155" s="6" t="s">
        <v>656</v>
      </c>
      <c r="G155" s="306"/>
      <c r="H155" s="249">
        <f t="shared" si="2"/>
        <v>0</v>
      </c>
      <c r="I155" s="35" t="s">
        <v>241</v>
      </c>
      <c r="J155" s="92"/>
    </row>
    <row r="156" spans="2:10" s="46" customFormat="1" ht="51">
      <c r="B156" s="72" t="s">
        <v>105</v>
      </c>
      <c r="C156" s="25" t="s">
        <v>101</v>
      </c>
      <c r="D156" s="70" t="s">
        <v>102</v>
      </c>
      <c r="E156" s="64">
        <f>6.6*144</f>
        <v>950.4</v>
      </c>
      <c r="F156" s="25" t="s">
        <v>73</v>
      </c>
      <c r="G156" s="305"/>
      <c r="H156" s="241">
        <f t="shared" si="2"/>
        <v>0</v>
      </c>
      <c r="I156" s="70" t="s">
        <v>206</v>
      </c>
      <c r="J156" s="85"/>
    </row>
    <row r="157" spans="2:10" s="46" customFormat="1" ht="63.75">
      <c r="B157" s="72" t="s">
        <v>106</v>
      </c>
      <c r="C157" s="25" t="s">
        <v>103</v>
      </c>
      <c r="D157" s="70" t="s">
        <v>104</v>
      </c>
      <c r="E157" s="64">
        <f>144*6.6</f>
        <v>950.4</v>
      </c>
      <c r="F157" s="25" t="s">
        <v>73</v>
      </c>
      <c r="G157" s="305"/>
      <c r="H157" s="254">
        <f t="shared" si="2"/>
        <v>0</v>
      </c>
      <c r="I157" s="70" t="s">
        <v>207</v>
      </c>
      <c r="J157" s="85"/>
    </row>
    <row r="158" spans="2:10" s="46" customFormat="1" ht="127.5">
      <c r="B158" s="72" t="s">
        <v>108</v>
      </c>
      <c r="C158" s="25" t="s">
        <v>204</v>
      </c>
      <c r="D158" s="70" t="s">
        <v>225</v>
      </c>
      <c r="E158" s="64">
        <f>6.6*144</f>
        <v>950.4</v>
      </c>
      <c r="F158" s="25" t="s">
        <v>73</v>
      </c>
      <c r="G158" s="305"/>
      <c r="H158" s="254">
        <f>E158*G158</f>
        <v>0</v>
      </c>
      <c r="I158" s="70" t="s">
        <v>226</v>
      </c>
      <c r="J158" s="85"/>
    </row>
    <row r="159" spans="2:10" s="46" customFormat="1" ht="51">
      <c r="B159" s="72" t="s">
        <v>109</v>
      </c>
      <c r="C159" s="25" t="s">
        <v>107</v>
      </c>
      <c r="D159" s="70" t="s">
        <v>244</v>
      </c>
      <c r="E159" s="64">
        <f>144*6.6*2</f>
        <v>1900.8</v>
      </c>
      <c r="F159" s="25" t="s">
        <v>73</v>
      </c>
      <c r="G159" s="305"/>
      <c r="H159" s="241">
        <f t="shared" si="2"/>
        <v>0</v>
      </c>
      <c r="I159" s="70" t="s">
        <v>208</v>
      </c>
      <c r="J159" s="85"/>
    </row>
    <row r="160" spans="2:10" s="65" customFormat="1" ht="63.75">
      <c r="B160" s="67" t="s">
        <v>110</v>
      </c>
      <c r="C160" s="6" t="s">
        <v>113</v>
      </c>
      <c r="D160" s="35" t="s">
        <v>114</v>
      </c>
      <c r="E160" s="64">
        <v>50</v>
      </c>
      <c r="F160" s="6" t="s">
        <v>656</v>
      </c>
      <c r="G160" s="306"/>
      <c r="H160" s="249">
        <f aca="true" t="shared" si="3" ref="H160:H165">G160*E160</f>
        <v>0</v>
      </c>
      <c r="I160" s="35" t="s">
        <v>203</v>
      </c>
      <c r="J160" s="92"/>
    </row>
    <row r="161" spans="2:10" s="65" customFormat="1" ht="76.5">
      <c r="B161" s="67" t="s">
        <v>111</v>
      </c>
      <c r="C161" s="6" t="s">
        <v>116</v>
      </c>
      <c r="D161" s="35" t="s">
        <v>115</v>
      </c>
      <c r="E161" s="64">
        <v>50</v>
      </c>
      <c r="F161" s="6" t="s">
        <v>656</v>
      </c>
      <c r="G161" s="306"/>
      <c r="H161" s="249">
        <f t="shared" si="3"/>
        <v>0</v>
      </c>
      <c r="I161" s="35" t="s">
        <v>56</v>
      </c>
      <c r="J161" s="92"/>
    </row>
    <row r="162" spans="2:10" s="65" customFormat="1" ht="66.75">
      <c r="B162" s="67" t="s">
        <v>112</v>
      </c>
      <c r="C162" s="6" t="s">
        <v>118</v>
      </c>
      <c r="D162" s="35" t="s">
        <v>117</v>
      </c>
      <c r="E162" s="64">
        <v>50</v>
      </c>
      <c r="F162" s="6" t="s">
        <v>656</v>
      </c>
      <c r="G162" s="306"/>
      <c r="H162" s="249">
        <f t="shared" si="3"/>
        <v>0</v>
      </c>
      <c r="I162" s="35" t="s">
        <v>240</v>
      </c>
      <c r="J162" s="92"/>
    </row>
    <row r="163" spans="2:10" s="65" customFormat="1" ht="102">
      <c r="B163" s="67" t="s">
        <v>326</v>
      </c>
      <c r="C163" s="6" t="s">
        <v>119</v>
      </c>
      <c r="D163" s="35" t="s">
        <v>120</v>
      </c>
      <c r="E163" s="64">
        <v>50</v>
      </c>
      <c r="F163" s="6" t="s">
        <v>656</v>
      </c>
      <c r="G163" s="306"/>
      <c r="H163" s="249">
        <f t="shared" si="3"/>
        <v>0</v>
      </c>
      <c r="I163" s="35" t="s">
        <v>242</v>
      </c>
      <c r="J163" s="92"/>
    </row>
    <row r="164" spans="2:10" s="65" customFormat="1" ht="51">
      <c r="B164" s="67" t="s">
        <v>327</v>
      </c>
      <c r="C164" s="6" t="s">
        <v>121</v>
      </c>
      <c r="D164" s="35" t="s">
        <v>123</v>
      </c>
      <c r="E164" s="64">
        <v>276</v>
      </c>
      <c r="F164" s="6" t="s">
        <v>656</v>
      </c>
      <c r="G164" s="306"/>
      <c r="H164" s="249">
        <f t="shared" si="3"/>
        <v>0</v>
      </c>
      <c r="I164" s="35" t="s">
        <v>209</v>
      </c>
      <c r="J164" s="92"/>
    </row>
    <row r="165" spans="2:10" s="65" customFormat="1" ht="25.5">
      <c r="B165" s="67" t="s">
        <v>205</v>
      </c>
      <c r="C165" s="6" t="s">
        <v>122</v>
      </c>
      <c r="D165" s="35" t="s">
        <v>243</v>
      </c>
      <c r="E165" s="64">
        <v>276</v>
      </c>
      <c r="F165" s="6" t="s">
        <v>656</v>
      </c>
      <c r="G165" s="306"/>
      <c r="H165" s="249">
        <f t="shared" si="3"/>
        <v>0</v>
      </c>
      <c r="I165" s="35" t="s">
        <v>209</v>
      </c>
      <c r="J165" s="92"/>
    </row>
    <row r="166" spans="7:10" ht="15">
      <c r="G166" s="73" t="s">
        <v>676</v>
      </c>
      <c r="H166" s="242">
        <f>SUM(H152:H165)</f>
        <v>0</v>
      </c>
      <c r="J166" s="87"/>
    </row>
    <row r="167" spans="7:10" ht="15">
      <c r="G167" s="95"/>
      <c r="H167" s="244"/>
      <c r="J167" s="87"/>
    </row>
    <row r="168" spans="1:10" ht="15.75">
      <c r="A168" s="21" t="s">
        <v>284</v>
      </c>
      <c r="B168" s="16" t="s">
        <v>291</v>
      </c>
      <c r="C168" s="16"/>
      <c r="D168" s="43"/>
      <c r="G168" s="114"/>
      <c r="H168" s="255"/>
      <c r="J168" s="87"/>
    </row>
    <row r="169" spans="2:10" s="5" customFormat="1" ht="8.25">
      <c r="B169" s="7" t="s">
        <v>649</v>
      </c>
      <c r="C169" s="7" t="s">
        <v>657</v>
      </c>
      <c r="D169" s="38" t="s">
        <v>653</v>
      </c>
      <c r="E169" s="274" t="s">
        <v>650</v>
      </c>
      <c r="F169" s="7" t="s">
        <v>654</v>
      </c>
      <c r="G169" s="50" t="s">
        <v>659</v>
      </c>
      <c r="H169" s="239" t="s">
        <v>658</v>
      </c>
      <c r="I169" s="38" t="s">
        <v>72</v>
      </c>
      <c r="J169" s="82"/>
    </row>
    <row r="170" spans="2:10" s="1" customFormat="1" ht="25.5">
      <c r="B170" s="8" t="s">
        <v>285</v>
      </c>
      <c r="C170" s="6" t="s">
        <v>286</v>
      </c>
      <c r="D170" s="35" t="s">
        <v>287</v>
      </c>
      <c r="E170" s="280">
        <v>10</v>
      </c>
      <c r="F170" s="6" t="s">
        <v>655</v>
      </c>
      <c r="G170" s="307"/>
      <c r="H170" s="253">
        <f>G170*E170</f>
        <v>0</v>
      </c>
      <c r="I170" s="35" t="s">
        <v>173</v>
      </c>
      <c r="J170" s="86"/>
    </row>
    <row r="171" spans="2:10" s="1" customFormat="1" ht="38.25">
      <c r="B171" s="8" t="s">
        <v>288</v>
      </c>
      <c r="C171" s="6" t="s">
        <v>289</v>
      </c>
      <c r="D171" s="35" t="s">
        <v>290</v>
      </c>
      <c r="E171" s="280">
        <v>200</v>
      </c>
      <c r="F171" s="6" t="s">
        <v>660</v>
      </c>
      <c r="G171" s="306"/>
      <c r="H171" s="249">
        <f>G171*E171</f>
        <v>0</v>
      </c>
      <c r="I171" s="35" t="s">
        <v>174</v>
      </c>
      <c r="J171" s="86"/>
    </row>
    <row r="172" spans="2:10" s="76" customFormat="1" ht="12.75">
      <c r="B172" s="105"/>
      <c r="C172" s="106"/>
      <c r="D172" s="107"/>
      <c r="E172" s="287"/>
      <c r="F172" s="106"/>
      <c r="G172" s="73" t="s">
        <v>676</v>
      </c>
      <c r="H172" s="242">
        <f>SUM(H170:H171)</f>
        <v>0</v>
      </c>
      <c r="I172" s="107"/>
      <c r="J172" s="89"/>
    </row>
    <row r="173" spans="2:10" s="76" customFormat="1" ht="12.75">
      <c r="B173" s="105"/>
      <c r="C173" s="106"/>
      <c r="D173" s="107"/>
      <c r="E173" s="287"/>
      <c r="F173" s="106"/>
      <c r="G173" s="95"/>
      <c r="H173" s="244"/>
      <c r="I173" s="107"/>
      <c r="J173" s="89"/>
    </row>
    <row r="174" spans="1:10" ht="15.75">
      <c r="A174" s="21" t="s">
        <v>125</v>
      </c>
      <c r="B174" s="16" t="s">
        <v>124</v>
      </c>
      <c r="C174" s="16"/>
      <c r="J174" s="87"/>
    </row>
    <row r="175" spans="2:10" s="5" customFormat="1" ht="8.25">
      <c r="B175" s="7" t="s">
        <v>649</v>
      </c>
      <c r="C175" s="7" t="s">
        <v>657</v>
      </c>
      <c r="D175" s="38" t="s">
        <v>653</v>
      </c>
      <c r="E175" s="274" t="s">
        <v>650</v>
      </c>
      <c r="F175" s="7" t="s">
        <v>654</v>
      </c>
      <c r="G175" s="50" t="s">
        <v>659</v>
      </c>
      <c r="H175" s="239" t="s">
        <v>658</v>
      </c>
      <c r="I175" s="38" t="s">
        <v>72</v>
      </c>
      <c r="J175" s="82"/>
    </row>
    <row r="176" spans="2:10" s="1" customFormat="1" ht="63.75">
      <c r="B176" s="8" t="s">
        <v>129</v>
      </c>
      <c r="C176" s="6" t="s">
        <v>126</v>
      </c>
      <c r="D176" s="35" t="s">
        <v>127</v>
      </c>
      <c r="E176" s="64">
        <v>10814.37</v>
      </c>
      <c r="F176" s="6" t="s">
        <v>701</v>
      </c>
      <c r="G176" s="306"/>
      <c r="H176" s="249">
        <f aca="true" t="shared" si="4" ref="H176:H196">G176*E176</f>
        <v>0</v>
      </c>
      <c r="I176" s="35" t="s">
        <v>128</v>
      </c>
      <c r="J176" s="86"/>
    </row>
    <row r="177" spans="2:10" s="1" customFormat="1" ht="94.5" customHeight="1">
      <c r="B177" s="8" t="s">
        <v>130</v>
      </c>
      <c r="C177" s="6" t="s">
        <v>126</v>
      </c>
      <c r="D177" s="35" t="s">
        <v>131</v>
      </c>
      <c r="E177" s="64">
        <v>212</v>
      </c>
      <c r="F177" s="6" t="s">
        <v>656</v>
      </c>
      <c r="G177" s="306"/>
      <c r="H177" s="249">
        <f t="shared" si="4"/>
        <v>0</v>
      </c>
      <c r="I177" s="35" t="s">
        <v>153</v>
      </c>
      <c r="J177" s="86"/>
    </row>
    <row r="178" spans="2:10" s="1" customFormat="1" ht="25.5">
      <c r="B178" s="8" t="s">
        <v>154</v>
      </c>
      <c r="C178" s="6" t="s">
        <v>126</v>
      </c>
      <c r="D178" s="35" t="s">
        <v>155</v>
      </c>
      <c r="E178" s="64">
        <f>2*0.7*1.6</f>
        <v>2.2399999999999998</v>
      </c>
      <c r="F178" s="6" t="s">
        <v>656</v>
      </c>
      <c r="G178" s="306"/>
      <c r="H178" s="249">
        <f>E178*G178</f>
        <v>0</v>
      </c>
      <c r="I178" s="35" t="s">
        <v>156</v>
      </c>
      <c r="J178" s="86"/>
    </row>
    <row r="179" spans="2:10" s="1" customFormat="1" ht="123" customHeight="1">
      <c r="B179" s="72" t="s">
        <v>177</v>
      </c>
      <c r="C179" s="25" t="s">
        <v>719</v>
      </c>
      <c r="D179" s="70" t="s">
        <v>227</v>
      </c>
      <c r="E179" s="64">
        <f>8*12</f>
        <v>96</v>
      </c>
      <c r="F179" s="25" t="s">
        <v>133</v>
      </c>
      <c r="G179" s="305"/>
      <c r="H179" s="241">
        <f t="shared" si="4"/>
        <v>0</v>
      </c>
      <c r="I179" s="70" t="s">
        <v>228</v>
      </c>
      <c r="J179" s="86"/>
    </row>
    <row r="180" spans="2:10" s="1" customFormat="1" ht="89.25">
      <c r="B180" s="8" t="s">
        <v>178</v>
      </c>
      <c r="C180" s="6" t="s">
        <v>719</v>
      </c>
      <c r="D180" s="35" t="s">
        <v>132</v>
      </c>
      <c r="E180" s="64">
        <v>12</v>
      </c>
      <c r="F180" s="6" t="s">
        <v>133</v>
      </c>
      <c r="G180" s="305"/>
      <c r="H180" s="249">
        <f t="shared" si="4"/>
        <v>0</v>
      </c>
      <c r="I180" s="35" t="s">
        <v>216</v>
      </c>
      <c r="J180" s="86"/>
    </row>
    <row r="181" spans="2:10" s="1" customFormat="1" ht="102">
      <c r="B181" s="8" t="s">
        <v>179</v>
      </c>
      <c r="C181" s="6" t="s">
        <v>719</v>
      </c>
      <c r="D181" s="35" t="s">
        <v>134</v>
      </c>
      <c r="E181" s="64">
        <f>3*12</f>
        <v>36</v>
      </c>
      <c r="F181" s="6" t="s">
        <v>133</v>
      </c>
      <c r="G181" s="305"/>
      <c r="H181" s="249">
        <f t="shared" si="4"/>
        <v>0</v>
      </c>
      <c r="I181" s="35" t="s">
        <v>217</v>
      </c>
      <c r="J181" s="86"/>
    </row>
    <row r="182" spans="2:10" s="1" customFormat="1" ht="38.25">
      <c r="B182" s="26" t="s">
        <v>180</v>
      </c>
      <c r="C182" s="27" t="s">
        <v>135</v>
      </c>
      <c r="D182" s="42" t="s">
        <v>136</v>
      </c>
      <c r="E182" s="285">
        <v>15514.84</v>
      </c>
      <c r="F182" s="27" t="s">
        <v>701</v>
      </c>
      <c r="G182" s="308"/>
      <c r="H182" s="253">
        <f t="shared" si="4"/>
        <v>0</v>
      </c>
      <c r="I182" s="42" t="s">
        <v>273</v>
      </c>
      <c r="J182" s="86"/>
    </row>
    <row r="183" spans="2:10" s="1" customFormat="1" ht="25.5">
      <c r="B183" s="26" t="s">
        <v>328</v>
      </c>
      <c r="C183" s="27" t="s">
        <v>719</v>
      </c>
      <c r="D183" s="42" t="s">
        <v>164</v>
      </c>
      <c r="E183" s="285">
        <f>E182</f>
        <v>15514.84</v>
      </c>
      <c r="F183" s="27" t="s">
        <v>701</v>
      </c>
      <c r="G183" s="308"/>
      <c r="H183" s="253">
        <f t="shared" si="4"/>
        <v>0</v>
      </c>
      <c r="I183" s="42" t="s">
        <v>275</v>
      </c>
      <c r="J183" s="86"/>
    </row>
    <row r="184" spans="2:10" s="1" customFormat="1" ht="38.25">
      <c r="B184" s="26" t="s">
        <v>181</v>
      </c>
      <c r="C184" s="27" t="s">
        <v>135</v>
      </c>
      <c r="D184" s="42" t="s">
        <v>136</v>
      </c>
      <c r="E184" s="285">
        <v>1857.24</v>
      </c>
      <c r="F184" s="27" t="s">
        <v>701</v>
      </c>
      <c r="G184" s="308"/>
      <c r="H184" s="253">
        <f t="shared" si="4"/>
        <v>0</v>
      </c>
      <c r="I184" s="42" t="s">
        <v>274</v>
      </c>
      <c r="J184" s="86"/>
    </row>
    <row r="185" spans="2:10" s="1" customFormat="1" ht="38.25">
      <c r="B185" s="26" t="s">
        <v>182</v>
      </c>
      <c r="C185" s="27" t="s">
        <v>719</v>
      </c>
      <c r="D185" s="42" t="s">
        <v>164</v>
      </c>
      <c r="E185" s="285">
        <f>E184</f>
        <v>1857.24</v>
      </c>
      <c r="F185" s="27" t="s">
        <v>701</v>
      </c>
      <c r="G185" s="308"/>
      <c r="H185" s="253">
        <f t="shared" si="4"/>
        <v>0</v>
      </c>
      <c r="I185" s="42" t="s">
        <v>276</v>
      </c>
      <c r="J185" s="86"/>
    </row>
    <row r="186" spans="2:10" s="1" customFormat="1" ht="51">
      <c r="B186" s="26" t="s">
        <v>183</v>
      </c>
      <c r="C186" s="27" t="s">
        <v>135</v>
      </c>
      <c r="D186" s="42" t="s">
        <v>136</v>
      </c>
      <c r="E186" s="285">
        <v>1171.61</v>
      </c>
      <c r="F186" s="27" t="s">
        <v>701</v>
      </c>
      <c r="G186" s="308"/>
      <c r="H186" s="253">
        <f t="shared" si="4"/>
        <v>0</v>
      </c>
      <c r="I186" s="42" t="s">
        <v>157</v>
      </c>
      <c r="J186" s="86"/>
    </row>
    <row r="187" spans="2:10" s="1" customFormat="1" ht="38.25">
      <c r="B187" s="26" t="s">
        <v>184</v>
      </c>
      <c r="C187" s="27" t="s">
        <v>719</v>
      </c>
      <c r="D187" s="42" t="s">
        <v>164</v>
      </c>
      <c r="E187" s="285">
        <f>E186</f>
        <v>1171.61</v>
      </c>
      <c r="F187" s="27" t="s">
        <v>701</v>
      </c>
      <c r="G187" s="308"/>
      <c r="H187" s="253">
        <f t="shared" si="4"/>
        <v>0</v>
      </c>
      <c r="I187" s="42" t="s">
        <v>158</v>
      </c>
      <c r="J187" s="86"/>
    </row>
    <row r="188" spans="2:10" s="1" customFormat="1" ht="38.25">
      <c r="B188" s="26" t="s">
        <v>185</v>
      </c>
      <c r="C188" s="27" t="s">
        <v>149</v>
      </c>
      <c r="D188" s="42" t="s">
        <v>159</v>
      </c>
      <c r="E188" s="285">
        <v>1225.18</v>
      </c>
      <c r="F188" s="27" t="s">
        <v>701</v>
      </c>
      <c r="G188" s="308"/>
      <c r="H188" s="253">
        <f t="shared" si="4"/>
        <v>0</v>
      </c>
      <c r="I188" s="42" t="s">
        <v>160</v>
      </c>
      <c r="J188" s="86"/>
    </row>
    <row r="189" spans="2:10" s="1" customFormat="1" ht="25.5">
      <c r="B189" s="26" t="s">
        <v>186</v>
      </c>
      <c r="C189" s="27" t="s">
        <v>719</v>
      </c>
      <c r="D189" s="42" t="s">
        <v>165</v>
      </c>
      <c r="E189" s="285">
        <f>E188</f>
        <v>1225.18</v>
      </c>
      <c r="F189" s="27" t="s">
        <v>701</v>
      </c>
      <c r="G189" s="308"/>
      <c r="H189" s="253">
        <f t="shared" si="4"/>
        <v>0</v>
      </c>
      <c r="I189" s="42" t="s">
        <v>161</v>
      </c>
      <c r="J189" s="86"/>
    </row>
    <row r="190" spans="2:10" s="1" customFormat="1" ht="38.25">
      <c r="B190" s="26" t="s">
        <v>187</v>
      </c>
      <c r="C190" s="27" t="s">
        <v>135</v>
      </c>
      <c r="D190" s="42" t="s">
        <v>136</v>
      </c>
      <c r="E190" s="285">
        <v>145.53</v>
      </c>
      <c r="F190" s="27" t="s">
        <v>701</v>
      </c>
      <c r="G190" s="308"/>
      <c r="H190" s="253">
        <f t="shared" si="4"/>
        <v>0</v>
      </c>
      <c r="I190" s="42" t="s">
        <v>162</v>
      </c>
      <c r="J190" s="86"/>
    </row>
    <row r="191" spans="2:10" s="1" customFormat="1" ht="25.5">
      <c r="B191" s="26" t="s">
        <v>188</v>
      </c>
      <c r="C191" s="27" t="s">
        <v>719</v>
      </c>
      <c r="D191" s="42" t="s">
        <v>164</v>
      </c>
      <c r="E191" s="285">
        <f>E190</f>
        <v>145.53</v>
      </c>
      <c r="F191" s="27" t="s">
        <v>701</v>
      </c>
      <c r="G191" s="308"/>
      <c r="H191" s="253">
        <f t="shared" si="4"/>
        <v>0</v>
      </c>
      <c r="I191" s="42" t="s">
        <v>163</v>
      </c>
      <c r="J191" s="86"/>
    </row>
    <row r="192" spans="2:10" s="1" customFormat="1" ht="38.25">
      <c r="B192" s="26" t="s">
        <v>189</v>
      </c>
      <c r="C192" s="27" t="s">
        <v>135</v>
      </c>
      <c r="D192" s="42" t="s">
        <v>136</v>
      </c>
      <c r="E192" s="285">
        <v>8438.54</v>
      </c>
      <c r="F192" s="27" t="s">
        <v>701</v>
      </c>
      <c r="G192" s="308"/>
      <c r="H192" s="253">
        <f t="shared" si="4"/>
        <v>0</v>
      </c>
      <c r="I192" s="42" t="s">
        <v>277</v>
      </c>
      <c r="J192" s="86"/>
    </row>
    <row r="193" spans="2:10" s="1" customFormat="1" ht="25.5">
      <c r="B193" s="26" t="s">
        <v>190</v>
      </c>
      <c r="C193" s="27" t="s">
        <v>719</v>
      </c>
      <c r="D193" s="42" t="s">
        <v>164</v>
      </c>
      <c r="E193" s="285">
        <f>E192</f>
        <v>8438.54</v>
      </c>
      <c r="F193" s="27" t="s">
        <v>701</v>
      </c>
      <c r="G193" s="308"/>
      <c r="H193" s="253">
        <f t="shared" si="4"/>
        <v>0</v>
      </c>
      <c r="I193" s="42" t="s">
        <v>166</v>
      </c>
      <c r="J193" s="86"/>
    </row>
    <row r="194" spans="2:10" s="1" customFormat="1" ht="38.25">
      <c r="B194" s="26" t="s">
        <v>329</v>
      </c>
      <c r="C194" s="27" t="s">
        <v>135</v>
      </c>
      <c r="D194" s="42" t="s">
        <v>136</v>
      </c>
      <c r="E194" s="285">
        <v>3233.78</v>
      </c>
      <c r="F194" s="27" t="s">
        <v>701</v>
      </c>
      <c r="G194" s="308"/>
      <c r="H194" s="253">
        <f t="shared" si="4"/>
        <v>0</v>
      </c>
      <c r="I194" s="42" t="s">
        <v>167</v>
      </c>
      <c r="J194" s="86"/>
    </row>
    <row r="195" spans="2:10" s="1" customFormat="1" ht="25.5">
      <c r="B195" s="26" t="s">
        <v>191</v>
      </c>
      <c r="C195" s="27" t="s">
        <v>719</v>
      </c>
      <c r="D195" s="42" t="s">
        <v>165</v>
      </c>
      <c r="E195" s="285">
        <f>E194</f>
        <v>3233.78</v>
      </c>
      <c r="F195" s="27" t="s">
        <v>701</v>
      </c>
      <c r="G195" s="308"/>
      <c r="H195" s="253">
        <f t="shared" si="4"/>
        <v>0</v>
      </c>
      <c r="I195" s="42" t="s">
        <v>168</v>
      </c>
      <c r="J195" s="86"/>
    </row>
    <row r="196" spans="2:10" s="1" customFormat="1" ht="31.5" customHeight="1">
      <c r="B196" s="26" t="s">
        <v>192</v>
      </c>
      <c r="C196" s="27" t="s">
        <v>149</v>
      </c>
      <c r="D196" s="42" t="s">
        <v>159</v>
      </c>
      <c r="E196" s="285">
        <v>4928.66</v>
      </c>
      <c r="F196" s="27" t="s">
        <v>701</v>
      </c>
      <c r="G196" s="308"/>
      <c r="H196" s="253">
        <f t="shared" si="4"/>
        <v>0</v>
      </c>
      <c r="I196" s="42" t="s">
        <v>169</v>
      </c>
      <c r="J196" s="86"/>
    </row>
    <row r="197" spans="2:10" s="1" customFormat="1" ht="38.25">
      <c r="B197" s="26" t="s">
        <v>193</v>
      </c>
      <c r="C197" s="27" t="s">
        <v>149</v>
      </c>
      <c r="D197" s="42" t="s">
        <v>136</v>
      </c>
      <c r="E197" s="285">
        <v>2053.37</v>
      </c>
      <c r="F197" s="27" t="s">
        <v>701</v>
      </c>
      <c r="G197" s="308"/>
      <c r="H197" s="253">
        <f>G197*E197</f>
        <v>0</v>
      </c>
      <c r="I197" s="42" t="s">
        <v>170</v>
      </c>
      <c r="J197" s="86"/>
    </row>
    <row r="198" spans="2:10" s="1" customFormat="1" ht="38.25">
      <c r="B198" s="26" t="s">
        <v>194</v>
      </c>
      <c r="C198" s="27" t="s">
        <v>149</v>
      </c>
      <c r="D198" s="42" t="s">
        <v>151</v>
      </c>
      <c r="E198" s="285">
        <v>1039.94</v>
      </c>
      <c r="F198" s="27" t="s">
        <v>701</v>
      </c>
      <c r="G198" s="308"/>
      <c r="H198" s="253">
        <f>E198*G198</f>
        <v>0</v>
      </c>
      <c r="I198" s="42" t="s">
        <v>278</v>
      </c>
      <c r="J198" s="86"/>
    </row>
    <row r="199" spans="2:10" s="1" customFormat="1" ht="38.25">
      <c r="B199" s="26" t="s">
        <v>195</v>
      </c>
      <c r="C199" s="27" t="s">
        <v>135</v>
      </c>
      <c r="D199" s="42" t="s">
        <v>150</v>
      </c>
      <c r="E199" s="285">
        <v>1344.09</v>
      </c>
      <c r="F199" s="27" t="s">
        <v>701</v>
      </c>
      <c r="G199" s="308"/>
      <c r="H199" s="253">
        <f>E199*G199</f>
        <v>0</v>
      </c>
      <c r="I199" s="42" t="s">
        <v>175</v>
      </c>
      <c r="J199" s="86"/>
    </row>
    <row r="200" spans="2:10" s="1" customFormat="1" ht="25.5">
      <c r="B200" s="26" t="s">
        <v>196</v>
      </c>
      <c r="C200" s="27" t="s">
        <v>719</v>
      </c>
      <c r="D200" s="42" t="s">
        <v>164</v>
      </c>
      <c r="E200" s="285">
        <v>2688.18</v>
      </c>
      <c r="F200" s="27" t="s">
        <v>701</v>
      </c>
      <c r="G200" s="308"/>
      <c r="H200" s="253">
        <f>G200*E200</f>
        <v>0</v>
      </c>
      <c r="I200" s="42" t="s">
        <v>176</v>
      </c>
      <c r="J200" s="86"/>
    </row>
    <row r="201" spans="2:10" s="1" customFormat="1" ht="38.25">
      <c r="B201" s="26" t="s">
        <v>197</v>
      </c>
      <c r="C201" s="27" t="s">
        <v>149</v>
      </c>
      <c r="D201" s="42" t="s">
        <v>271</v>
      </c>
      <c r="E201" s="285">
        <v>3961.1</v>
      </c>
      <c r="F201" s="27" t="s">
        <v>701</v>
      </c>
      <c r="G201" s="308"/>
      <c r="H201" s="253">
        <f>G201*E201</f>
        <v>0</v>
      </c>
      <c r="I201" s="42" t="s">
        <v>272</v>
      </c>
      <c r="J201" s="86"/>
    </row>
    <row r="202" spans="7:10" ht="15">
      <c r="G202" s="73" t="s">
        <v>676</v>
      </c>
      <c r="H202" s="242">
        <f>SUM(H176:H201)</f>
        <v>0</v>
      </c>
      <c r="J202" s="87"/>
    </row>
    <row r="203" spans="7:10" ht="15">
      <c r="G203" s="51"/>
      <c r="H203" s="250"/>
      <c r="J203" s="87"/>
    </row>
    <row r="204" spans="1:10" s="16" customFormat="1" ht="15.75">
      <c r="A204" s="21" t="s">
        <v>198</v>
      </c>
      <c r="B204" s="16" t="s">
        <v>706</v>
      </c>
      <c r="D204" s="43"/>
      <c r="E204" s="288"/>
      <c r="G204" s="58"/>
      <c r="H204" s="256"/>
      <c r="I204" s="43"/>
      <c r="J204" s="93"/>
    </row>
    <row r="205" spans="2:10" s="5" customFormat="1" ht="8.25">
      <c r="B205" s="7" t="s">
        <v>649</v>
      </c>
      <c r="C205" s="7" t="s">
        <v>657</v>
      </c>
      <c r="D205" s="38" t="s">
        <v>653</v>
      </c>
      <c r="E205" s="274" t="s">
        <v>650</v>
      </c>
      <c r="F205" s="7" t="s">
        <v>654</v>
      </c>
      <c r="G205" s="50" t="s">
        <v>659</v>
      </c>
      <c r="H205" s="239" t="s">
        <v>658</v>
      </c>
      <c r="I205" s="38" t="s">
        <v>72</v>
      </c>
      <c r="J205" s="82"/>
    </row>
    <row r="206" spans="2:10" s="1" customFormat="1" ht="140.25">
      <c r="B206" s="8" t="s">
        <v>199</v>
      </c>
      <c r="C206" s="6" t="s">
        <v>707</v>
      </c>
      <c r="D206" s="35" t="s">
        <v>171</v>
      </c>
      <c r="E206" s="64">
        <v>7920</v>
      </c>
      <c r="F206" s="6" t="s">
        <v>656</v>
      </c>
      <c r="G206" s="305"/>
      <c r="H206" s="249">
        <f>G206*E206</f>
        <v>0</v>
      </c>
      <c r="I206" s="78" t="s">
        <v>172</v>
      </c>
      <c r="J206" s="86"/>
    </row>
    <row r="207" spans="7:10" ht="15">
      <c r="G207" s="79" t="s">
        <v>676</v>
      </c>
      <c r="H207" s="257">
        <f>H206</f>
        <v>0</v>
      </c>
      <c r="J207" s="87"/>
    </row>
    <row r="208" ht="15">
      <c r="J208" s="87"/>
    </row>
    <row r="209" spans="1:10" s="16" customFormat="1" ht="15.75">
      <c r="A209" s="21" t="s">
        <v>40</v>
      </c>
      <c r="B209" s="16" t="s">
        <v>41</v>
      </c>
      <c r="D209" s="43"/>
      <c r="E209" s="288"/>
      <c r="G209" s="58"/>
      <c r="H209" s="256"/>
      <c r="I209" s="43"/>
      <c r="J209" s="93"/>
    </row>
    <row r="210" spans="2:10" s="5" customFormat="1" ht="8.25">
      <c r="B210" s="7" t="s">
        <v>649</v>
      </c>
      <c r="C210" s="7" t="s">
        <v>657</v>
      </c>
      <c r="D210" s="38" t="s">
        <v>653</v>
      </c>
      <c r="E210" s="274" t="s">
        <v>650</v>
      </c>
      <c r="F210" s="7" t="s">
        <v>654</v>
      </c>
      <c r="G210" s="50" t="s">
        <v>659</v>
      </c>
      <c r="H210" s="239" t="s">
        <v>658</v>
      </c>
      <c r="I210" s="38"/>
      <c r="J210" s="82"/>
    </row>
    <row r="211" spans="2:10" s="1" customFormat="1" ht="51">
      <c r="B211" s="66" t="s">
        <v>42</v>
      </c>
      <c r="C211" s="6" t="s">
        <v>43</v>
      </c>
      <c r="D211" s="35" t="s">
        <v>256</v>
      </c>
      <c r="E211" s="64">
        <f>144*6.6</f>
        <v>950.4</v>
      </c>
      <c r="F211" s="6" t="s">
        <v>656</v>
      </c>
      <c r="G211" s="306"/>
      <c r="H211" s="249">
        <f>G211*E211</f>
        <v>0</v>
      </c>
      <c r="I211" s="35" t="s">
        <v>318</v>
      </c>
      <c r="J211" s="86"/>
    </row>
    <row r="212" spans="2:10" s="1" customFormat="1" ht="25.5">
      <c r="B212" s="66" t="s">
        <v>245</v>
      </c>
      <c r="C212" s="6" t="s">
        <v>710</v>
      </c>
      <c r="D212" s="35" t="s">
        <v>257</v>
      </c>
      <c r="E212" s="64">
        <v>318</v>
      </c>
      <c r="F212" s="6" t="s">
        <v>661</v>
      </c>
      <c r="G212" s="306"/>
      <c r="H212" s="249">
        <f>G212*E212</f>
        <v>0</v>
      </c>
      <c r="I212" s="35" t="s">
        <v>319</v>
      </c>
      <c r="J212" s="86"/>
    </row>
    <row r="213" spans="2:10" s="1" customFormat="1" ht="38.25">
      <c r="B213" s="66" t="s">
        <v>251</v>
      </c>
      <c r="C213" s="6" t="s">
        <v>710</v>
      </c>
      <c r="D213" s="35" t="s">
        <v>258</v>
      </c>
      <c r="E213" s="64">
        <f>9*42*2</f>
        <v>756</v>
      </c>
      <c r="F213" s="6" t="s">
        <v>661</v>
      </c>
      <c r="G213" s="306"/>
      <c r="H213" s="249">
        <f>G213*E213</f>
        <v>0</v>
      </c>
      <c r="I213" s="35" t="s">
        <v>224</v>
      </c>
      <c r="J213" s="86"/>
    </row>
    <row r="214" spans="2:10" s="1" customFormat="1" ht="38.25">
      <c r="B214" s="66" t="s">
        <v>254</v>
      </c>
      <c r="C214" s="6" t="s">
        <v>255</v>
      </c>
      <c r="D214" s="35" t="s">
        <v>259</v>
      </c>
      <c r="E214" s="64">
        <f>0.16*2*2.6*2*4</f>
        <v>6.656000000000001</v>
      </c>
      <c r="F214" s="6" t="s">
        <v>656</v>
      </c>
      <c r="G214" s="306"/>
      <c r="H214" s="249">
        <f>G214*E214</f>
        <v>0</v>
      </c>
      <c r="I214" s="35" t="s">
        <v>260</v>
      </c>
      <c r="J214" s="86"/>
    </row>
    <row r="215" spans="2:10" s="1" customFormat="1" ht="76.5">
      <c r="B215" s="72" t="s">
        <v>212</v>
      </c>
      <c r="C215" s="25" t="s">
        <v>213</v>
      </c>
      <c r="D215" s="70" t="s">
        <v>215</v>
      </c>
      <c r="E215" s="64">
        <v>144</v>
      </c>
      <c r="F215" s="25" t="s">
        <v>73</v>
      </c>
      <c r="G215" s="305"/>
      <c r="H215" s="241">
        <f>E215*G215</f>
        <v>0</v>
      </c>
      <c r="I215" s="70" t="s">
        <v>214</v>
      </c>
      <c r="J215" s="86"/>
    </row>
    <row r="216" spans="7:10" ht="15.75" customHeight="1">
      <c r="G216" s="293" t="s">
        <v>676</v>
      </c>
      <c r="H216" s="294">
        <f>SUM(H211:H215)</f>
        <v>0</v>
      </c>
      <c r="J216" s="87"/>
    </row>
    <row r="217" ht="15.75" customHeight="1">
      <c r="J217" s="87"/>
    </row>
    <row r="218" spans="4:10" ht="15.75" customHeight="1">
      <c r="D218" s="40"/>
      <c r="E218" s="289" t="s">
        <v>261</v>
      </c>
      <c r="F218" s="96"/>
      <c r="G218" s="96"/>
      <c r="H218" s="257">
        <f>H207+H202+H166+H148+H140+H131+H216+H172</f>
        <v>0</v>
      </c>
      <c r="I218" s="97"/>
      <c r="J218" s="87"/>
    </row>
    <row r="219" spans="4:10" ht="15.75" customHeight="1">
      <c r="D219" s="40"/>
      <c r="E219" s="290"/>
      <c r="F219" s="33"/>
      <c r="G219" s="59"/>
      <c r="H219" s="245"/>
      <c r="I219" s="40"/>
      <c r="J219" s="87"/>
    </row>
    <row r="220" spans="1:17" s="4" customFormat="1" ht="18">
      <c r="A220" s="3">
        <v>7</v>
      </c>
      <c r="B220" s="4" t="s">
        <v>713</v>
      </c>
      <c r="D220" s="36"/>
      <c r="E220" s="273"/>
      <c r="G220" s="48"/>
      <c r="H220" s="237"/>
      <c r="I220" s="36"/>
      <c r="J220" s="86"/>
      <c r="K220" s="1"/>
      <c r="L220" s="1"/>
      <c r="M220" s="1"/>
      <c r="N220" s="1"/>
      <c r="O220" s="1"/>
      <c r="P220" s="1"/>
      <c r="Q220" s="1"/>
    </row>
    <row r="221" spans="1:17" s="4" customFormat="1" ht="18">
      <c r="A221" s="3"/>
      <c r="D221" s="36"/>
      <c r="E221" s="273"/>
      <c r="G221" s="48"/>
      <c r="H221" s="237"/>
      <c r="I221" s="36"/>
      <c r="J221" s="86"/>
      <c r="K221" s="1"/>
      <c r="L221" s="1"/>
      <c r="M221" s="1"/>
      <c r="N221" s="1"/>
      <c r="O221" s="1"/>
      <c r="P221" s="1"/>
      <c r="Q221" s="1"/>
    </row>
    <row r="222" spans="1:17" s="4" customFormat="1" ht="18">
      <c r="A222" s="21" t="s">
        <v>727</v>
      </c>
      <c r="B222" s="16" t="s">
        <v>59</v>
      </c>
      <c r="C222" s="16"/>
      <c r="D222" s="36"/>
      <c r="E222" s="273"/>
      <c r="G222" s="48"/>
      <c r="H222" s="237"/>
      <c r="I222" s="36"/>
      <c r="J222" s="86"/>
      <c r="K222" s="1"/>
      <c r="L222" s="1"/>
      <c r="M222" s="1"/>
      <c r="N222" s="1"/>
      <c r="O222" s="1"/>
      <c r="P222" s="1"/>
      <c r="Q222" s="1"/>
    </row>
    <row r="223" spans="2:17" s="5" customFormat="1" ht="12.75">
      <c r="B223" s="7" t="s">
        <v>649</v>
      </c>
      <c r="C223" s="7" t="s">
        <v>657</v>
      </c>
      <c r="D223" s="38" t="s">
        <v>653</v>
      </c>
      <c r="E223" s="274" t="s">
        <v>650</v>
      </c>
      <c r="F223" s="7" t="s">
        <v>654</v>
      </c>
      <c r="G223" s="50" t="s">
        <v>659</v>
      </c>
      <c r="H223" s="239" t="s">
        <v>658</v>
      </c>
      <c r="I223" s="38"/>
      <c r="J223" s="86"/>
      <c r="K223" s="1"/>
      <c r="L223" s="1"/>
      <c r="M223" s="1"/>
      <c r="N223" s="1"/>
      <c r="O223" s="1"/>
      <c r="P223" s="1"/>
      <c r="Q223" s="1"/>
    </row>
    <row r="224" spans="2:10" s="1" customFormat="1" ht="12.75">
      <c r="B224" s="8" t="s">
        <v>60</v>
      </c>
      <c r="C224" s="6" t="s">
        <v>728</v>
      </c>
      <c r="D224" s="35" t="s">
        <v>58</v>
      </c>
      <c r="E224" s="64">
        <v>400</v>
      </c>
      <c r="F224" s="6" t="s">
        <v>729</v>
      </c>
      <c r="G224" s="305"/>
      <c r="H224" s="249">
        <f>G224*E224</f>
        <v>0</v>
      </c>
      <c r="I224" s="35"/>
      <c r="J224" s="86"/>
    </row>
    <row r="225" spans="2:10" s="1" customFormat="1" ht="12.75">
      <c r="B225" s="8" t="s">
        <v>61</v>
      </c>
      <c r="C225" s="6" t="s">
        <v>63</v>
      </c>
      <c r="D225" s="70" t="s">
        <v>717</v>
      </c>
      <c r="E225" s="64">
        <v>1</v>
      </c>
      <c r="F225" s="25" t="s">
        <v>655</v>
      </c>
      <c r="G225" s="305"/>
      <c r="H225" s="241">
        <f>E225*G225</f>
        <v>0</v>
      </c>
      <c r="I225" s="70"/>
      <c r="J225" s="86"/>
    </row>
    <row r="226" spans="2:10" s="1" customFormat="1" ht="25.5">
      <c r="B226" s="8" t="s">
        <v>64</v>
      </c>
      <c r="C226" s="6" t="s">
        <v>730</v>
      </c>
      <c r="D226" s="70" t="s">
        <v>722</v>
      </c>
      <c r="E226" s="64">
        <v>1</v>
      </c>
      <c r="F226" s="25" t="s">
        <v>655</v>
      </c>
      <c r="G226" s="305"/>
      <c r="H226" s="241">
        <f aca="true" t="shared" si="5" ref="H226:H232">G226*E226</f>
        <v>0</v>
      </c>
      <c r="I226" s="70"/>
      <c r="J226" s="86"/>
    </row>
    <row r="227" spans="2:10" s="1" customFormat="1" ht="25.5">
      <c r="B227" s="8" t="s">
        <v>65</v>
      </c>
      <c r="C227" s="6" t="s">
        <v>62</v>
      </c>
      <c r="D227" s="70" t="s">
        <v>143</v>
      </c>
      <c r="E227" s="64">
        <v>1</v>
      </c>
      <c r="F227" s="25" t="s">
        <v>655</v>
      </c>
      <c r="G227" s="305"/>
      <c r="H227" s="241">
        <f t="shared" si="5"/>
        <v>0</v>
      </c>
      <c r="I227" s="70" t="s">
        <v>282</v>
      </c>
      <c r="J227" s="86"/>
    </row>
    <row r="228" spans="2:10" s="1" customFormat="1" ht="25.5">
      <c r="B228" s="8" t="s">
        <v>66</v>
      </c>
      <c r="C228" s="6" t="s">
        <v>62</v>
      </c>
      <c r="D228" s="35" t="s">
        <v>67</v>
      </c>
      <c r="E228" s="64">
        <v>10</v>
      </c>
      <c r="F228" s="6" t="s">
        <v>655</v>
      </c>
      <c r="G228" s="305"/>
      <c r="H228" s="249">
        <f t="shared" si="5"/>
        <v>0</v>
      </c>
      <c r="I228" s="35" t="s">
        <v>81</v>
      </c>
      <c r="J228" s="86"/>
    </row>
    <row r="229" spans="2:10" s="1" customFormat="1" ht="51">
      <c r="B229" s="8" t="s">
        <v>80</v>
      </c>
      <c r="C229" s="6" t="s">
        <v>62</v>
      </c>
      <c r="D229" s="35" t="s">
        <v>82</v>
      </c>
      <c r="E229" s="64">
        <v>48</v>
      </c>
      <c r="F229" s="6" t="s">
        <v>729</v>
      </c>
      <c r="G229" s="305"/>
      <c r="H229" s="249">
        <f t="shared" si="5"/>
        <v>0</v>
      </c>
      <c r="I229" s="35" t="s">
        <v>83</v>
      </c>
      <c r="J229" s="86"/>
    </row>
    <row r="230" spans="2:10" s="1" customFormat="1" ht="25.5">
      <c r="B230" s="8" t="s">
        <v>263</v>
      </c>
      <c r="C230" s="6" t="s">
        <v>62</v>
      </c>
      <c r="D230" s="35" t="s">
        <v>253</v>
      </c>
      <c r="E230" s="64">
        <v>1</v>
      </c>
      <c r="F230" s="6" t="s">
        <v>655</v>
      </c>
      <c r="G230" s="305"/>
      <c r="H230" s="249">
        <f t="shared" si="5"/>
        <v>0</v>
      </c>
      <c r="I230" s="35" t="s">
        <v>283</v>
      </c>
      <c r="J230" s="86"/>
    </row>
    <row r="231" spans="2:10" s="1" customFormat="1" ht="12.75">
      <c r="B231" s="8" t="s">
        <v>264</v>
      </c>
      <c r="C231" s="6" t="s">
        <v>62</v>
      </c>
      <c r="D231" s="35" t="s">
        <v>252</v>
      </c>
      <c r="E231" s="64">
        <v>48</v>
      </c>
      <c r="F231" s="6" t="s">
        <v>729</v>
      </c>
      <c r="G231" s="305"/>
      <c r="H231" s="249">
        <f t="shared" si="5"/>
        <v>0</v>
      </c>
      <c r="I231" s="35"/>
      <c r="J231" s="86"/>
    </row>
    <row r="232" spans="2:10" s="1" customFormat="1" ht="12.75">
      <c r="B232" s="8" t="s">
        <v>265</v>
      </c>
      <c r="C232" s="6" t="s">
        <v>62</v>
      </c>
      <c r="D232" s="35" t="s">
        <v>144</v>
      </c>
      <c r="E232" s="64">
        <v>1</v>
      </c>
      <c r="F232" s="6" t="s">
        <v>655</v>
      </c>
      <c r="G232" s="305"/>
      <c r="H232" s="249">
        <f t="shared" si="5"/>
        <v>0</v>
      </c>
      <c r="I232" s="35"/>
      <c r="J232" s="86"/>
    </row>
    <row r="233" spans="2:10" s="1" customFormat="1" ht="25.5">
      <c r="B233" s="8" t="s">
        <v>266</v>
      </c>
      <c r="C233" s="6" t="s">
        <v>62</v>
      </c>
      <c r="D233" s="35" t="s">
        <v>267</v>
      </c>
      <c r="E233" s="64">
        <v>1</v>
      </c>
      <c r="F233" s="6" t="s">
        <v>655</v>
      </c>
      <c r="G233" s="305"/>
      <c r="H233" s="249">
        <f>G233*E233</f>
        <v>0</v>
      </c>
      <c r="I233" s="35"/>
      <c r="J233" s="86"/>
    </row>
    <row r="234" spans="2:10" s="1" customFormat="1" ht="89.25">
      <c r="B234" s="8" t="s">
        <v>279</v>
      </c>
      <c r="C234" s="6" t="s">
        <v>62</v>
      </c>
      <c r="D234" s="35" t="s">
        <v>280</v>
      </c>
      <c r="E234" s="280">
        <v>2</v>
      </c>
      <c r="F234" s="6" t="s">
        <v>655</v>
      </c>
      <c r="G234" s="307"/>
      <c r="H234" s="253">
        <f>G234*E234</f>
        <v>0</v>
      </c>
      <c r="I234" s="35" t="s">
        <v>281</v>
      </c>
      <c r="J234" s="86"/>
    </row>
    <row r="235" spans="2:10" s="76" customFormat="1" ht="12.75">
      <c r="B235" s="105"/>
      <c r="C235" s="106"/>
      <c r="D235" s="107"/>
      <c r="E235" s="287"/>
      <c r="F235" s="106"/>
      <c r="G235" s="108"/>
      <c r="H235" s="258"/>
      <c r="I235" s="107"/>
      <c r="J235" s="89"/>
    </row>
    <row r="236" spans="4:10" s="1" customFormat="1" ht="12.75">
      <c r="D236" s="24"/>
      <c r="E236" s="146"/>
      <c r="G236" s="79" t="s">
        <v>676</v>
      </c>
      <c r="H236" s="257">
        <f>SUM(H224:H234)</f>
        <v>0</v>
      </c>
      <c r="I236" s="24"/>
      <c r="J236" s="86"/>
    </row>
    <row r="237" spans="4:10" s="1" customFormat="1" ht="12.75">
      <c r="D237" s="24"/>
      <c r="E237" s="146"/>
      <c r="G237" s="49"/>
      <c r="H237" s="259"/>
      <c r="I237" s="24"/>
      <c r="J237" s="86"/>
    </row>
    <row r="238" spans="5:10" s="1" customFormat="1" ht="15" customHeight="1">
      <c r="E238" s="289" t="s">
        <v>714</v>
      </c>
      <c r="F238" s="96"/>
      <c r="G238" s="96"/>
      <c r="H238" s="257">
        <f>H236</f>
        <v>0</v>
      </c>
      <c r="I238" s="74"/>
      <c r="J238" s="86"/>
    </row>
    <row r="239" spans="4:10" s="1" customFormat="1" ht="12.75">
      <c r="D239" s="24"/>
      <c r="E239" s="281"/>
      <c r="F239" s="32"/>
      <c r="G239" s="56"/>
      <c r="H239" s="245"/>
      <c r="I239" s="24"/>
      <c r="J239" s="86"/>
    </row>
    <row r="240" spans="4:10" s="1" customFormat="1" ht="12.75">
      <c r="D240" s="24"/>
      <c r="E240" s="281"/>
      <c r="F240" s="32"/>
      <c r="G240" s="56"/>
      <c r="H240" s="245"/>
      <c r="I240" s="24"/>
      <c r="J240" s="86"/>
    </row>
    <row r="241" spans="4:10" s="12" customFormat="1" ht="14.25" customHeight="1">
      <c r="D241" s="13"/>
      <c r="E241" s="291"/>
      <c r="G241" s="260"/>
      <c r="H241" s="154"/>
      <c r="I241" s="13"/>
      <c r="J241" s="261"/>
    </row>
    <row r="242" spans="2:10" ht="16.5" customHeight="1">
      <c r="B242" s="12"/>
      <c r="C242" s="12"/>
      <c r="D242" s="13"/>
      <c r="E242" s="291"/>
      <c r="F242" s="12"/>
      <c r="G242" s="260"/>
      <c r="H242" s="154"/>
      <c r="I242" s="13"/>
      <c r="J242" s="87"/>
    </row>
    <row r="243" ht="15">
      <c r="J243" s="87"/>
    </row>
    <row r="244" ht="15">
      <c r="J244" s="87"/>
    </row>
  </sheetData>
  <sheetProtection password="DFDD" sheet="1" selectLockedCells="1"/>
  <mergeCells count="6">
    <mergeCell ref="E88:G88"/>
    <mergeCell ref="D19:H19"/>
    <mergeCell ref="D5:H5"/>
    <mergeCell ref="D14:H15"/>
    <mergeCell ref="D17:H18"/>
    <mergeCell ref="D11:E12"/>
  </mergeCells>
  <printOptions/>
  <pageMargins left="0.5905511811023623" right="0.5905511811023623" top="0.9583333333333334" bottom="0.7480314960629921" header="0.31496062992125984" footer="0.31496062992125984"/>
  <pageSetup horizontalDpi="600" verticalDpi="600" orientation="portrait" paperSize="9" scale="89" r:id="rId2"/>
  <headerFooter>
    <oddHeader>&amp;C&amp;G
</oddHeader>
    <oddFooter>&amp;Cpopisov del ni dovoljeno vsebinsko spreminjati ali kakorkoli posegati v njih!&amp;RStran &amp;P</oddFooter>
  </headerFooter>
  <rowBreaks count="5" manualBreakCount="5">
    <brk id="68" max="255" man="1"/>
    <brk id="122" max="255" man="1"/>
    <brk id="141" max="8" man="1"/>
    <brk id="173" max="255" man="1"/>
    <brk id="219" max="255" man="1"/>
  </rowBreaks>
  <ignoredErrors>
    <ignoredError sqref="H225 H178 H198 H158" formula="1"/>
  </ignoredErrors>
  <legacyDrawingHF r:id="rId1"/>
</worksheet>
</file>

<file path=xl/worksheets/sheet2.xml><?xml version="1.0" encoding="utf-8"?>
<worksheet xmlns="http://schemas.openxmlformats.org/spreadsheetml/2006/main" xmlns:r="http://schemas.openxmlformats.org/officeDocument/2006/relationships">
  <dimension ref="A1:Q20"/>
  <sheetViews>
    <sheetView zoomScalePageLayoutView="0" workbookViewId="0" topLeftCell="A1">
      <selection activeCell="G6" sqref="G6"/>
    </sheetView>
  </sheetViews>
  <sheetFormatPr defaultColWidth="9.140625" defaultRowHeight="15"/>
  <cols>
    <col min="5" max="5" width="11.57421875" style="0" customWidth="1"/>
    <col min="6" max="6" width="5.00390625" style="0" customWidth="1"/>
    <col min="7" max="7" width="26.28125" style="118" customWidth="1"/>
    <col min="8" max="8" width="24.00390625" style="0" customWidth="1"/>
  </cols>
  <sheetData>
    <row r="1" spans="1:10" s="2" customFormat="1" ht="15.75" customHeight="1">
      <c r="A1" s="674" t="s">
        <v>505</v>
      </c>
      <c r="B1" s="674"/>
      <c r="C1" s="674"/>
      <c r="D1" s="674"/>
      <c r="E1" s="674"/>
      <c r="F1" s="674"/>
      <c r="G1" s="674"/>
      <c r="H1" s="3"/>
      <c r="I1" s="87"/>
      <c r="J1" s="87"/>
    </row>
    <row r="2" spans="1:10" s="2" customFormat="1" ht="15.75" customHeight="1">
      <c r="A2" s="3"/>
      <c r="B2" s="3"/>
      <c r="C2" s="3"/>
      <c r="D2" s="3"/>
      <c r="E2" s="3"/>
      <c r="F2" s="3"/>
      <c r="G2" s="3"/>
      <c r="H2" s="3"/>
      <c r="I2" s="87"/>
      <c r="J2" s="87"/>
    </row>
    <row r="3" spans="1:10" s="2" customFormat="1" ht="15.75" customHeight="1">
      <c r="A3" s="669" t="s">
        <v>295</v>
      </c>
      <c r="B3" s="670"/>
      <c r="C3" s="671"/>
      <c r="D3" s="672"/>
      <c r="E3" s="673"/>
      <c r="F3" s="668"/>
      <c r="G3" s="668"/>
      <c r="H3" s="3"/>
      <c r="I3" s="87"/>
      <c r="J3" s="87"/>
    </row>
    <row r="4" spans="1:10" s="2" customFormat="1" ht="15.75" customHeight="1">
      <c r="A4" s="3"/>
      <c r="B4" s="3"/>
      <c r="C4" s="3"/>
      <c r="D4" s="3"/>
      <c r="E4" s="3"/>
      <c r="F4" s="3"/>
      <c r="G4" s="3"/>
      <c r="H4" s="3"/>
      <c r="I4" s="87"/>
      <c r="J4" s="87"/>
    </row>
    <row r="5" spans="3:10" s="2" customFormat="1" ht="15">
      <c r="C5" s="37"/>
      <c r="D5" s="37"/>
      <c r="E5" s="77"/>
      <c r="G5" s="153"/>
      <c r="H5" s="63"/>
      <c r="I5" s="87"/>
      <c r="J5" s="87"/>
    </row>
    <row r="6" spans="1:10" s="2" customFormat="1" ht="15">
      <c r="A6" s="155"/>
      <c r="B6" s="156"/>
      <c r="C6" s="157"/>
      <c r="D6" s="157"/>
      <c r="E6" s="158"/>
      <c r="F6" s="166"/>
      <c r="G6" s="167"/>
      <c r="H6" s="63"/>
      <c r="I6" s="87"/>
      <c r="J6" s="87"/>
    </row>
    <row r="7" spans="1:17" s="1" customFormat="1" ht="15" customHeight="1">
      <c r="A7" s="159">
        <v>1</v>
      </c>
      <c r="B7" s="101" t="s">
        <v>647</v>
      </c>
      <c r="C7" s="101"/>
      <c r="D7" s="101"/>
      <c r="E7" s="102"/>
      <c r="F7" s="675">
        <f>'popis most'!H88</f>
        <v>0</v>
      </c>
      <c r="G7" s="676"/>
      <c r="H7"/>
      <c r="I7" s="87"/>
      <c r="J7" s="87"/>
      <c r="K7" s="2"/>
      <c r="L7" s="2"/>
      <c r="M7" s="2"/>
      <c r="N7" s="2"/>
      <c r="O7" s="2"/>
      <c r="P7" s="2"/>
      <c r="Q7" s="2"/>
    </row>
    <row r="8" spans="1:17" s="1" customFormat="1" ht="15" customHeight="1">
      <c r="A8" s="160"/>
      <c r="B8" s="13"/>
      <c r="C8" s="13"/>
      <c r="D8" s="13"/>
      <c r="E8" s="100"/>
      <c r="F8" s="168"/>
      <c r="G8" s="169"/>
      <c r="H8"/>
      <c r="I8" s="87"/>
      <c r="J8" s="87"/>
      <c r="K8" s="2"/>
      <c r="L8" s="2"/>
      <c r="M8" s="2"/>
      <c r="N8" s="2"/>
      <c r="O8" s="2"/>
      <c r="P8" s="2"/>
      <c r="Q8" s="2"/>
    </row>
    <row r="9" spans="1:17" s="1" customFormat="1" ht="15" customHeight="1">
      <c r="A9" s="159">
        <v>2</v>
      </c>
      <c r="B9" s="101" t="s">
        <v>672</v>
      </c>
      <c r="C9" s="101"/>
      <c r="D9" s="101"/>
      <c r="E9" s="102"/>
      <c r="F9" s="675">
        <f>'popis most'!H98</f>
        <v>0</v>
      </c>
      <c r="G9" s="676"/>
      <c r="H9"/>
      <c r="I9" s="87"/>
      <c r="J9" s="87"/>
      <c r="K9" s="2"/>
      <c r="L9" s="2"/>
      <c r="M9" s="2"/>
      <c r="N9" s="2"/>
      <c r="O9" s="2"/>
      <c r="P9" s="2"/>
      <c r="Q9" s="2"/>
    </row>
    <row r="10" spans="1:17" s="1" customFormat="1" ht="15" customHeight="1">
      <c r="A10" s="160"/>
      <c r="B10" s="13"/>
      <c r="C10" s="13"/>
      <c r="D10" s="13"/>
      <c r="E10" s="100"/>
      <c r="F10" s="168"/>
      <c r="G10" s="169"/>
      <c r="H10"/>
      <c r="I10" s="87"/>
      <c r="J10" s="87"/>
      <c r="K10" s="2"/>
      <c r="L10" s="2"/>
      <c r="M10" s="2"/>
      <c r="N10" s="2"/>
      <c r="O10" s="2"/>
      <c r="P10" s="2"/>
      <c r="Q10" s="2"/>
    </row>
    <row r="11" spans="1:17" s="1" customFormat="1" ht="15" customHeight="1">
      <c r="A11" s="159">
        <v>3</v>
      </c>
      <c r="B11" s="101" t="s">
        <v>673</v>
      </c>
      <c r="C11" s="101"/>
      <c r="D11" s="101"/>
      <c r="E11" s="102"/>
      <c r="F11" s="675">
        <f>'popis most'!H112</f>
        <v>0</v>
      </c>
      <c r="G11" s="676"/>
      <c r="H11"/>
      <c r="I11" s="87"/>
      <c r="J11" s="87"/>
      <c r="K11" s="2"/>
      <c r="L11" s="2"/>
      <c r="M11" s="2"/>
      <c r="N11" s="2"/>
      <c r="O11" s="2"/>
      <c r="P11" s="2"/>
      <c r="Q11" s="2"/>
    </row>
    <row r="12" spans="1:17" s="1" customFormat="1" ht="15" customHeight="1">
      <c r="A12" s="160"/>
      <c r="B12" s="13"/>
      <c r="C12" s="13"/>
      <c r="D12" s="13"/>
      <c r="E12" s="100"/>
      <c r="F12" s="168"/>
      <c r="G12" s="169"/>
      <c r="H12"/>
      <c r="I12" s="87"/>
      <c r="J12" s="87"/>
      <c r="K12" s="2"/>
      <c r="L12" s="2"/>
      <c r="M12" s="2"/>
      <c r="N12" s="2"/>
      <c r="O12" s="2"/>
      <c r="P12" s="2"/>
      <c r="Q12" s="2"/>
    </row>
    <row r="13" spans="1:17" s="1" customFormat="1" ht="15" customHeight="1">
      <c r="A13" s="159">
        <v>4</v>
      </c>
      <c r="B13" s="101" t="s">
        <v>690</v>
      </c>
      <c r="C13" s="101"/>
      <c r="D13" s="101"/>
      <c r="E13" s="102"/>
      <c r="F13" s="675">
        <f>'popis most'!H121</f>
        <v>0</v>
      </c>
      <c r="G13" s="676"/>
      <c r="H13"/>
      <c r="I13" s="87"/>
      <c r="J13" s="87"/>
      <c r="K13" s="2"/>
      <c r="L13" s="2"/>
      <c r="M13" s="2"/>
      <c r="N13" s="2"/>
      <c r="O13" s="2"/>
      <c r="P13" s="2"/>
      <c r="Q13" s="2"/>
    </row>
    <row r="14" spans="1:17" s="1" customFormat="1" ht="15" customHeight="1">
      <c r="A14" s="160"/>
      <c r="B14" s="13"/>
      <c r="C14" s="13"/>
      <c r="D14" s="13"/>
      <c r="E14" s="100"/>
      <c r="F14" s="168"/>
      <c r="G14" s="169"/>
      <c r="H14"/>
      <c r="I14" s="87"/>
      <c r="J14" s="87"/>
      <c r="K14" s="2"/>
      <c r="L14" s="2"/>
      <c r="M14" s="2"/>
      <c r="N14" s="2"/>
      <c r="O14" s="2"/>
      <c r="P14" s="2"/>
      <c r="Q14" s="2"/>
    </row>
    <row r="15" spans="1:17" s="1" customFormat="1" ht="15" customHeight="1">
      <c r="A15" s="159">
        <v>5</v>
      </c>
      <c r="B15" s="101" t="s">
        <v>715</v>
      </c>
      <c r="C15" s="101"/>
      <c r="D15" s="101"/>
      <c r="E15" s="102"/>
      <c r="F15" s="675">
        <f>'popis most'!H218</f>
        <v>0</v>
      </c>
      <c r="G15" s="676"/>
      <c r="H15"/>
      <c r="I15" s="87"/>
      <c r="J15" s="87"/>
      <c r="K15" s="2"/>
      <c r="L15" s="2"/>
      <c r="M15" s="2"/>
      <c r="N15" s="2"/>
      <c r="O15" s="2"/>
      <c r="P15" s="2"/>
      <c r="Q15" s="2"/>
    </row>
    <row r="16" spans="1:17" s="1" customFormat="1" ht="15" customHeight="1">
      <c r="A16" s="160"/>
      <c r="B16" s="13"/>
      <c r="C16" s="13"/>
      <c r="D16" s="13"/>
      <c r="E16" s="100"/>
      <c r="F16" s="168"/>
      <c r="G16" s="169"/>
      <c r="H16"/>
      <c r="I16" s="87"/>
      <c r="J16" s="87"/>
      <c r="K16" s="2"/>
      <c r="L16" s="2"/>
      <c r="M16" s="2"/>
      <c r="N16" s="2"/>
      <c r="O16" s="2"/>
      <c r="P16" s="2"/>
      <c r="Q16" s="2"/>
    </row>
    <row r="17" spans="1:17" s="1" customFormat="1" ht="15" customHeight="1" thickBot="1">
      <c r="A17" s="161">
        <v>7</v>
      </c>
      <c r="B17" s="162" t="s">
        <v>713</v>
      </c>
      <c r="C17" s="162"/>
      <c r="D17" s="162"/>
      <c r="E17" s="163"/>
      <c r="F17" s="677">
        <f>'popis most'!H238</f>
        <v>0</v>
      </c>
      <c r="G17" s="678"/>
      <c r="H17"/>
      <c r="I17" s="87"/>
      <c r="J17" s="87"/>
      <c r="K17" s="2"/>
      <c r="L17" s="2"/>
      <c r="M17" s="2"/>
      <c r="N17" s="2"/>
      <c r="O17" s="2"/>
      <c r="P17" s="2"/>
      <c r="Q17" s="2"/>
    </row>
    <row r="18" spans="1:10" s="2" customFormat="1" ht="15.75" customHeight="1" thickTop="1">
      <c r="A18" s="98"/>
      <c r="B18" s="98"/>
      <c r="C18" s="99"/>
      <c r="D18" s="99"/>
      <c r="E18" s="164"/>
      <c r="F18" s="219"/>
      <c r="G18" s="170"/>
      <c r="H18"/>
      <c r="I18" s="87"/>
      <c r="J18" s="87"/>
    </row>
    <row r="19" spans="1:10" s="2" customFormat="1" ht="16.5" thickBot="1">
      <c r="A19" s="12"/>
      <c r="B19" s="103"/>
      <c r="C19" s="104"/>
      <c r="D19" s="104"/>
      <c r="E19" s="165" t="s">
        <v>330</v>
      </c>
      <c r="F19" s="220"/>
      <c r="G19" s="218">
        <f>(F7+F9+F11+F13+F15+F17)</f>
        <v>0</v>
      </c>
      <c r="H19"/>
      <c r="I19" s="87"/>
      <c r="J19" s="87"/>
    </row>
    <row r="20" spans="1:10" s="2" customFormat="1" ht="16.5" customHeight="1" thickTop="1">
      <c r="A20" s="12"/>
      <c r="B20" s="12"/>
      <c r="C20" s="13"/>
      <c r="D20" s="13"/>
      <c r="E20" s="100"/>
      <c r="F20" s="12"/>
      <c r="G20" s="154"/>
      <c r="H20"/>
      <c r="I20" s="87"/>
      <c r="J20" s="87"/>
    </row>
  </sheetData>
  <sheetProtection password="DFDD" sheet="1" selectLockedCells="1"/>
  <mergeCells count="8">
    <mergeCell ref="A1:G1"/>
    <mergeCell ref="F13:G13"/>
    <mergeCell ref="F15:G15"/>
    <mergeCell ref="F17:G17"/>
    <mergeCell ref="F7:G7"/>
    <mergeCell ref="F9:G9"/>
    <mergeCell ref="F11:G11"/>
    <mergeCell ref="A3:G3"/>
  </mergeCells>
  <printOptions/>
  <pageMargins left="0.984251968503937" right="0.7480314960629921" top="0.984251968503937" bottom="0.984251968503937" header="0" footer="0"/>
  <pageSetup horizontalDpi="600" verticalDpi="600" orientation="portrait" paperSize="9" r:id="rId1"/>
  <headerFooter alignWithMargins="0">
    <oddFooter>&amp;Cpopisov del ni dovoljeno vsebinsko spreminjati ali kakorkoli posegati v njih!</oddFooter>
  </headerFooter>
</worksheet>
</file>

<file path=xl/worksheets/sheet3.xml><?xml version="1.0" encoding="utf-8"?>
<worksheet xmlns="http://schemas.openxmlformats.org/spreadsheetml/2006/main" xmlns:r="http://schemas.openxmlformats.org/officeDocument/2006/relationships">
  <dimension ref="A1:DT155"/>
  <sheetViews>
    <sheetView zoomScalePageLayoutView="0" workbookViewId="0" topLeftCell="A13">
      <selection activeCell="F17" sqref="F17"/>
    </sheetView>
  </sheetViews>
  <sheetFormatPr defaultColWidth="9.140625" defaultRowHeight="15"/>
  <cols>
    <col min="1" max="1" width="6.7109375" style="389" customWidth="1"/>
    <col min="2" max="2" width="5.7109375" style="389" customWidth="1"/>
    <col min="3" max="3" width="36.7109375" style="389" customWidth="1"/>
    <col min="4" max="4" width="31.140625" style="389" hidden="1" customWidth="1"/>
    <col min="5" max="5" width="8.7109375" style="480" customWidth="1"/>
    <col min="6" max="6" width="10.7109375" style="389" customWidth="1"/>
    <col min="7" max="7" width="14.57421875" style="412" hidden="1" customWidth="1"/>
    <col min="8" max="8" width="13.28125" style="318" customWidth="1"/>
    <col min="9" max="16384" width="9.140625" style="318" customWidth="1"/>
  </cols>
  <sheetData>
    <row r="1" spans="1:13" s="313" customFormat="1" ht="12.75" customHeight="1">
      <c r="A1" s="311" t="s">
        <v>331</v>
      </c>
      <c r="B1" s="311" t="s">
        <v>332</v>
      </c>
      <c r="C1" s="311"/>
      <c r="D1" s="311"/>
      <c r="E1" s="312"/>
      <c r="F1" s="311"/>
      <c r="G1" s="311"/>
      <c r="H1" s="311"/>
      <c r="I1" s="311"/>
      <c r="J1" s="311"/>
      <c r="K1" s="311"/>
      <c r="L1" s="311"/>
      <c r="M1" s="311"/>
    </row>
    <row r="2" spans="1:15" s="313" customFormat="1" ht="15.75" customHeight="1">
      <c r="A2" s="311" t="s">
        <v>333</v>
      </c>
      <c r="B2" s="311"/>
      <c r="C2" s="311"/>
      <c r="D2" s="311"/>
      <c r="E2" s="312"/>
      <c r="F2" s="311"/>
      <c r="G2" s="311"/>
      <c r="H2" s="311"/>
      <c r="I2" s="311"/>
      <c r="J2" s="311"/>
      <c r="K2" s="311"/>
      <c r="L2" s="311"/>
      <c r="M2" s="311"/>
      <c r="N2" s="311"/>
      <c r="O2" s="311"/>
    </row>
    <row r="3" spans="1:15" s="313" customFormat="1" ht="15.75" customHeight="1">
      <c r="A3" s="311"/>
      <c r="B3" s="311"/>
      <c r="C3" s="311"/>
      <c r="D3" s="311"/>
      <c r="E3" s="312"/>
      <c r="F3" s="311"/>
      <c r="G3" s="311"/>
      <c r="H3" s="311"/>
      <c r="I3" s="311"/>
      <c r="J3" s="311"/>
      <c r="K3" s="311"/>
      <c r="L3" s="311"/>
      <c r="M3" s="311"/>
      <c r="N3" s="311"/>
      <c r="O3" s="311"/>
    </row>
    <row r="4" spans="1:9" s="315" customFormat="1" ht="15.75">
      <c r="A4" s="679" t="s">
        <v>295</v>
      </c>
      <c r="B4" s="680"/>
      <c r="C4" s="680"/>
      <c r="D4" s="680"/>
      <c r="E4" s="680"/>
      <c r="F4" s="680"/>
      <c r="G4" s="680"/>
      <c r="H4" s="680"/>
      <c r="I4" s="314"/>
    </row>
    <row r="5" spans="1:15" s="313" customFormat="1" ht="15.75" customHeight="1" thickBot="1">
      <c r="A5" s="311"/>
      <c r="B5" s="311"/>
      <c r="C5" s="311"/>
      <c r="D5" s="311"/>
      <c r="E5" s="312"/>
      <c r="F5" s="311"/>
      <c r="G5" s="311"/>
      <c r="H5" s="311"/>
      <c r="I5" s="311"/>
      <c r="J5" s="311"/>
      <c r="K5" s="311"/>
      <c r="L5" s="311"/>
      <c r="M5" s="311"/>
      <c r="N5" s="311"/>
      <c r="O5" s="311"/>
    </row>
    <row r="6" spans="1:124" ht="19.5" customHeight="1">
      <c r="A6" s="703" t="s">
        <v>657</v>
      </c>
      <c r="B6" s="705" t="s">
        <v>654</v>
      </c>
      <c r="C6" s="707" t="s">
        <v>334</v>
      </c>
      <c r="D6" s="316"/>
      <c r="E6" s="709" t="s">
        <v>650</v>
      </c>
      <c r="F6" s="694" t="s">
        <v>335</v>
      </c>
      <c r="G6" s="696" t="s">
        <v>336</v>
      </c>
      <c r="H6" s="701" t="s">
        <v>337</v>
      </c>
      <c r="I6" s="317"/>
      <c r="J6" s="317"/>
      <c r="K6" s="317"/>
      <c r="L6" s="317"/>
      <c r="M6" s="317"/>
      <c r="N6" s="317"/>
      <c r="O6" s="317"/>
      <c r="P6" s="317"/>
      <c r="Q6" s="317"/>
      <c r="R6" s="317"/>
      <c r="S6" s="317"/>
      <c r="T6" s="317"/>
      <c r="U6" s="317"/>
      <c r="V6" s="317"/>
      <c r="W6" s="317"/>
      <c r="X6" s="317"/>
      <c r="Y6" s="317"/>
      <c r="Z6" s="317"/>
      <c r="AA6" s="317"/>
      <c r="AB6" s="317"/>
      <c r="AC6" s="317"/>
      <c r="AD6" s="317"/>
      <c r="AE6" s="317"/>
      <c r="AF6" s="317"/>
      <c r="AG6" s="317"/>
      <c r="AH6" s="317"/>
      <c r="AI6" s="317"/>
      <c r="AJ6" s="317"/>
      <c r="AK6" s="317"/>
      <c r="AL6" s="317"/>
      <c r="AM6" s="317"/>
      <c r="AN6" s="317"/>
      <c r="AO6" s="317"/>
      <c r="AP6" s="317"/>
      <c r="AQ6" s="317"/>
      <c r="AR6" s="317"/>
      <c r="AS6" s="317"/>
      <c r="AT6" s="317"/>
      <c r="AU6" s="317"/>
      <c r="AV6" s="317"/>
      <c r="AW6" s="317"/>
      <c r="AX6" s="317"/>
      <c r="AY6" s="317"/>
      <c r="AZ6" s="317"/>
      <c r="BA6" s="317"/>
      <c r="BB6" s="317"/>
      <c r="BC6" s="317"/>
      <c r="BD6" s="317"/>
      <c r="BE6" s="317"/>
      <c r="BF6" s="317"/>
      <c r="BG6" s="317"/>
      <c r="BH6" s="317"/>
      <c r="BI6" s="317"/>
      <c r="BJ6" s="317"/>
      <c r="BK6" s="317"/>
      <c r="BL6" s="317"/>
      <c r="BM6" s="317"/>
      <c r="BN6" s="317"/>
      <c r="BO6" s="317"/>
      <c r="BP6" s="317"/>
      <c r="BQ6" s="317"/>
      <c r="BR6" s="317"/>
      <c r="BS6" s="317"/>
      <c r="BT6" s="317"/>
      <c r="BU6" s="317"/>
      <c r="BV6" s="317"/>
      <c r="BW6" s="317"/>
      <c r="BX6" s="317"/>
      <c r="BY6" s="317"/>
      <c r="BZ6" s="317"/>
      <c r="CA6" s="317"/>
      <c r="CB6" s="317"/>
      <c r="CC6" s="317"/>
      <c r="CD6" s="317"/>
      <c r="CE6" s="317"/>
      <c r="CF6" s="317"/>
      <c r="CG6" s="317"/>
      <c r="CH6" s="317"/>
      <c r="CI6" s="317"/>
      <c r="CJ6" s="317"/>
      <c r="CK6" s="317"/>
      <c r="CL6" s="317"/>
      <c r="CM6" s="317"/>
      <c r="CN6" s="317"/>
      <c r="CO6" s="317"/>
      <c r="CP6" s="317"/>
      <c r="CQ6" s="317"/>
      <c r="CR6" s="317"/>
      <c r="CS6" s="317"/>
      <c r="CT6" s="317"/>
      <c r="CU6" s="317"/>
      <c r="CV6" s="317"/>
      <c r="CW6" s="317"/>
      <c r="CX6" s="317"/>
      <c r="CY6" s="317"/>
      <c r="CZ6" s="317"/>
      <c r="DA6" s="317"/>
      <c r="DB6" s="317"/>
      <c r="DC6" s="317"/>
      <c r="DD6" s="317"/>
      <c r="DE6" s="317"/>
      <c r="DF6" s="317"/>
      <c r="DG6" s="317"/>
      <c r="DH6" s="317"/>
      <c r="DI6" s="317"/>
      <c r="DJ6" s="317"/>
      <c r="DK6" s="317"/>
      <c r="DL6" s="317"/>
      <c r="DM6" s="317"/>
      <c r="DN6" s="317"/>
      <c r="DO6" s="317"/>
      <c r="DP6" s="317"/>
      <c r="DQ6" s="317"/>
      <c r="DR6" s="317"/>
      <c r="DS6" s="317"/>
      <c r="DT6" s="317"/>
    </row>
    <row r="7" spans="1:124" ht="19.5" customHeight="1" thickBot="1">
      <c r="A7" s="704"/>
      <c r="B7" s="706"/>
      <c r="C7" s="708"/>
      <c r="D7" s="319"/>
      <c r="E7" s="710"/>
      <c r="F7" s="695"/>
      <c r="G7" s="697"/>
      <c r="H7" s="702"/>
      <c r="I7" s="317"/>
      <c r="J7" s="317"/>
      <c r="K7" s="317"/>
      <c r="L7" s="317"/>
      <c r="M7" s="317"/>
      <c r="N7" s="317"/>
      <c r="O7" s="317"/>
      <c r="P7" s="317"/>
      <c r="Q7" s="317"/>
      <c r="R7" s="317"/>
      <c r="S7" s="317"/>
      <c r="T7" s="317"/>
      <c r="U7" s="317"/>
      <c r="V7" s="317"/>
      <c r="W7" s="317"/>
      <c r="X7" s="317"/>
      <c r="Y7" s="317"/>
      <c r="Z7" s="317"/>
      <c r="AA7" s="317"/>
      <c r="AB7" s="317"/>
      <c r="AC7" s="317"/>
      <c r="AD7" s="317"/>
      <c r="AE7" s="317"/>
      <c r="AF7" s="317"/>
      <c r="AG7" s="317"/>
      <c r="AH7" s="317"/>
      <c r="AI7" s="317"/>
      <c r="AJ7" s="317"/>
      <c r="AK7" s="317"/>
      <c r="AL7" s="317"/>
      <c r="AM7" s="317"/>
      <c r="AN7" s="317"/>
      <c r="AO7" s="317"/>
      <c r="AP7" s="317"/>
      <c r="AQ7" s="317"/>
      <c r="AR7" s="317"/>
      <c r="AS7" s="317"/>
      <c r="AT7" s="317"/>
      <c r="AU7" s="317"/>
      <c r="AV7" s="317"/>
      <c r="AW7" s="317"/>
      <c r="AX7" s="317"/>
      <c r="AY7" s="317"/>
      <c r="AZ7" s="317"/>
      <c r="BA7" s="317"/>
      <c r="BB7" s="317"/>
      <c r="BC7" s="317"/>
      <c r="BD7" s="317"/>
      <c r="BE7" s="317"/>
      <c r="BF7" s="317"/>
      <c r="BG7" s="317"/>
      <c r="BH7" s="317"/>
      <c r="BI7" s="317"/>
      <c r="BJ7" s="317"/>
      <c r="BK7" s="317"/>
      <c r="BL7" s="317"/>
      <c r="BM7" s="317"/>
      <c r="BN7" s="317"/>
      <c r="BO7" s="317"/>
      <c r="BP7" s="317"/>
      <c r="BQ7" s="317"/>
      <c r="BR7" s="317"/>
      <c r="BS7" s="317"/>
      <c r="BT7" s="317"/>
      <c r="BU7" s="317"/>
      <c r="BV7" s="317"/>
      <c r="BW7" s="317"/>
      <c r="BX7" s="317"/>
      <c r="BY7" s="317"/>
      <c r="BZ7" s="317"/>
      <c r="CA7" s="317"/>
      <c r="CB7" s="317"/>
      <c r="CC7" s="317"/>
      <c r="CD7" s="317"/>
      <c r="CE7" s="317"/>
      <c r="CF7" s="317"/>
      <c r="CG7" s="317"/>
      <c r="CH7" s="317"/>
      <c r="CI7" s="317"/>
      <c r="CJ7" s="317"/>
      <c r="CK7" s="317"/>
      <c r="CL7" s="317"/>
      <c r="CM7" s="317"/>
      <c r="CN7" s="317"/>
      <c r="CO7" s="317"/>
      <c r="CP7" s="317"/>
      <c r="CQ7" s="317"/>
      <c r="CR7" s="317"/>
      <c r="CS7" s="317"/>
      <c r="CT7" s="317"/>
      <c r="CU7" s="317"/>
      <c r="CV7" s="317"/>
      <c r="CW7" s="317"/>
      <c r="CX7" s="317"/>
      <c r="CY7" s="317"/>
      <c r="CZ7" s="317"/>
      <c r="DA7" s="317"/>
      <c r="DB7" s="317"/>
      <c r="DC7" s="317"/>
      <c r="DD7" s="317"/>
      <c r="DE7" s="317"/>
      <c r="DF7" s="317"/>
      <c r="DG7" s="317"/>
      <c r="DH7" s="317"/>
      <c r="DI7" s="317"/>
      <c r="DJ7" s="317"/>
      <c r="DK7" s="317"/>
      <c r="DL7" s="317"/>
      <c r="DM7" s="317"/>
      <c r="DN7" s="317"/>
      <c r="DO7" s="317"/>
      <c r="DP7" s="317"/>
      <c r="DQ7" s="317"/>
      <c r="DR7" s="317"/>
      <c r="DS7" s="317"/>
      <c r="DT7" s="317"/>
    </row>
    <row r="8" spans="1:124" ht="15" customHeight="1">
      <c r="A8" s="320"/>
      <c r="B8" s="321"/>
      <c r="C8" s="322"/>
      <c r="D8" s="322"/>
      <c r="E8" s="323"/>
      <c r="F8" s="324"/>
      <c r="G8" s="325"/>
      <c r="H8" s="326"/>
      <c r="I8" s="317"/>
      <c r="J8" s="317"/>
      <c r="K8" s="317"/>
      <c r="L8" s="317"/>
      <c r="M8" s="317"/>
      <c r="N8" s="317"/>
      <c r="O8" s="317"/>
      <c r="P8" s="317"/>
      <c r="Q8" s="317"/>
      <c r="R8" s="317"/>
      <c r="S8" s="317"/>
      <c r="T8" s="317"/>
      <c r="U8" s="317"/>
      <c r="V8" s="317"/>
      <c r="W8" s="317"/>
      <c r="X8" s="317"/>
      <c r="Y8" s="317"/>
      <c r="Z8" s="317"/>
      <c r="AA8" s="317"/>
      <c r="AB8" s="317"/>
      <c r="AC8" s="317"/>
      <c r="AD8" s="317"/>
      <c r="AE8" s="317"/>
      <c r="AF8" s="317"/>
      <c r="AG8" s="317"/>
      <c r="AH8" s="317"/>
      <c r="AI8" s="317"/>
      <c r="AJ8" s="317"/>
      <c r="AK8" s="317"/>
      <c r="AL8" s="317"/>
      <c r="AM8" s="317"/>
      <c r="AN8" s="317"/>
      <c r="AO8" s="317"/>
      <c r="AP8" s="317"/>
      <c r="AQ8" s="317"/>
      <c r="AR8" s="317"/>
      <c r="AS8" s="317"/>
      <c r="AT8" s="317"/>
      <c r="AU8" s="317"/>
      <c r="AV8" s="317"/>
      <c r="AW8" s="317"/>
      <c r="AX8" s="317"/>
      <c r="AY8" s="317"/>
      <c r="AZ8" s="317"/>
      <c r="BA8" s="317"/>
      <c r="BB8" s="317"/>
      <c r="BC8" s="317"/>
      <c r="BD8" s="317"/>
      <c r="BE8" s="317"/>
      <c r="BF8" s="317"/>
      <c r="BG8" s="317"/>
      <c r="BH8" s="317"/>
      <c r="BI8" s="317"/>
      <c r="BJ8" s="317"/>
      <c r="BK8" s="317"/>
      <c r="BL8" s="317"/>
      <c r="BM8" s="317"/>
      <c r="BN8" s="317"/>
      <c r="BO8" s="317"/>
      <c r="BP8" s="317"/>
      <c r="BQ8" s="317"/>
      <c r="BR8" s="317"/>
      <c r="BS8" s="317"/>
      <c r="BT8" s="317"/>
      <c r="BU8" s="317"/>
      <c r="BV8" s="317"/>
      <c r="BW8" s="317"/>
      <c r="BX8" s="317"/>
      <c r="BY8" s="317"/>
      <c r="BZ8" s="317"/>
      <c r="CA8" s="317"/>
      <c r="CB8" s="317"/>
      <c r="CC8" s="317"/>
      <c r="CD8" s="317"/>
      <c r="CE8" s="317"/>
      <c r="CF8" s="317"/>
      <c r="CG8" s="317"/>
      <c r="CH8" s="317"/>
      <c r="CI8" s="317"/>
      <c r="CJ8" s="317"/>
      <c r="CK8" s="317"/>
      <c r="CL8" s="317"/>
      <c r="CM8" s="317"/>
      <c r="CN8" s="317"/>
      <c r="CO8" s="317"/>
      <c r="CP8" s="317"/>
      <c r="CQ8" s="317"/>
      <c r="CR8" s="317"/>
      <c r="CS8" s="317"/>
      <c r="CT8" s="317"/>
      <c r="CU8" s="317"/>
      <c r="CV8" s="317"/>
      <c r="CW8" s="317"/>
      <c r="CX8" s="317"/>
      <c r="CY8" s="317"/>
      <c r="CZ8" s="317"/>
      <c r="DA8" s="317"/>
      <c r="DB8" s="317"/>
      <c r="DC8" s="317"/>
      <c r="DD8" s="317"/>
      <c r="DE8" s="317"/>
      <c r="DF8" s="317"/>
      <c r="DG8" s="317"/>
      <c r="DH8" s="317"/>
      <c r="DI8" s="317"/>
      <c r="DJ8" s="317"/>
      <c r="DK8" s="317"/>
      <c r="DL8" s="317"/>
      <c r="DM8" s="317"/>
      <c r="DN8" s="317"/>
      <c r="DO8" s="317"/>
      <c r="DP8" s="317"/>
      <c r="DQ8" s="317"/>
      <c r="DR8" s="317"/>
      <c r="DS8" s="317"/>
      <c r="DT8" s="317"/>
    </row>
    <row r="9" spans="1:124" ht="15" customHeight="1">
      <c r="A9" s="327" t="s">
        <v>338</v>
      </c>
      <c r="B9" s="685" t="s">
        <v>339</v>
      </c>
      <c r="C9" s="686"/>
      <c r="D9" s="328"/>
      <c r="E9" s="329"/>
      <c r="F9" s="330"/>
      <c r="G9" s="331"/>
      <c r="H9" s="332"/>
      <c r="I9" s="317"/>
      <c r="J9" s="317"/>
      <c r="K9" s="317"/>
      <c r="L9" s="317"/>
      <c r="M9" s="317"/>
      <c r="N9" s="317"/>
      <c r="O9" s="317"/>
      <c r="P9" s="317"/>
      <c r="Q9" s="317"/>
      <c r="R9" s="317"/>
      <c r="S9" s="317"/>
      <c r="T9" s="317"/>
      <c r="U9" s="317"/>
      <c r="V9" s="317"/>
      <c r="W9" s="317"/>
      <c r="X9" s="317"/>
      <c r="Y9" s="317"/>
      <c r="Z9" s="317"/>
      <c r="AA9" s="317"/>
      <c r="AB9" s="317"/>
      <c r="AC9" s="317"/>
      <c r="AD9" s="317"/>
      <c r="AE9" s="317"/>
      <c r="AF9" s="317"/>
      <c r="AG9" s="317"/>
      <c r="AH9" s="317"/>
      <c r="AI9" s="317"/>
      <c r="AJ9" s="317"/>
      <c r="AK9" s="317"/>
      <c r="AL9" s="317"/>
      <c r="AM9" s="317"/>
      <c r="AN9" s="317"/>
      <c r="AO9" s="317"/>
      <c r="AP9" s="317"/>
      <c r="AQ9" s="317"/>
      <c r="AR9" s="317"/>
      <c r="AS9" s="317"/>
      <c r="AT9" s="317"/>
      <c r="AU9" s="317"/>
      <c r="AV9" s="317"/>
      <c r="AW9" s="317"/>
      <c r="AX9" s="317"/>
      <c r="AY9" s="317"/>
      <c r="AZ9" s="317"/>
      <c r="BA9" s="317"/>
      <c r="BB9" s="317"/>
      <c r="BC9" s="317"/>
      <c r="BD9" s="317"/>
      <c r="BE9" s="317"/>
      <c r="BF9" s="317"/>
      <c r="BG9" s="317"/>
      <c r="BH9" s="317"/>
      <c r="BI9" s="317"/>
      <c r="BJ9" s="317"/>
      <c r="BK9" s="317"/>
      <c r="BL9" s="317"/>
      <c r="BM9" s="317"/>
      <c r="BN9" s="317"/>
      <c r="BO9" s="317"/>
      <c r="BP9" s="317"/>
      <c r="BQ9" s="317"/>
      <c r="BR9" s="317"/>
      <c r="BS9" s="317"/>
      <c r="BT9" s="317"/>
      <c r="BU9" s="317"/>
      <c r="BV9" s="317"/>
      <c r="BW9" s="317"/>
      <c r="BX9" s="317"/>
      <c r="BY9" s="317"/>
      <c r="BZ9" s="317"/>
      <c r="CA9" s="317"/>
      <c r="CB9" s="317"/>
      <c r="CC9" s="317"/>
      <c r="CD9" s="317"/>
      <c r="CE9" s="317"/>
      <c r="CF9" s="317"/>
      <c r="CG9" s="317"/>
      <c r="CH9" s="317"/>
      <c r="CI9" s="317"/>
      <c r="CJ9" s="317"/>
      <c r="CK9" s="317"/>
      <c r="CL9" s="317"/>
      <c r="CM9" s="317"/>
      <c r="CN9" s="317"/>
      <c r="CO9" s="317"/>
      <c r="CP9" s="317"/>
      <c r="CQ9" s="317"/>
      <c r="CR9" s="317"/>
      <c r="CS9" s="317"/>
      <c r="CT9" s="317"/>
      <c r="CU9" s="317"/>
      <c r="CV9" s="317"/>
      <c r="CW9" s="317"/>
      <c r="CX9" s="317"/>
      <c r="CY9" s="317"/>
      <c r="CZ9" s="317"/>
      <c r="DA9" s="317"/>
      <c r="DB9" s="317"/>
      <c r="DC9" s="317"/>
      <c r="DD9" s="317"/>
      <c r="DE9" s="317"/>
      <c r="DF9" s="317"/>
      <c r="DG9" s="317"/>
      <c r="DH9" s="317"/>
      <c r="DI9" s="317"/>
      <c r="DJ9" s="317"/>
      <c r="DK9" s="317"/>
      <c r="DL9" s="317"/>
      <c r="DM9" s="317"/>
      <c r="DN9" s="317"/>
      <c r="DO9" s="317"/>
      <c r="DP9" s="317"/>
      <c r="DQ9" s="317"/>
      <c r="DR9" s="317"/>
      <c r="DS9" s="317"/>
      <c r="DT9" s="317"/>
    </row>
    <row r="10" spans="1:124" ht="12" customHeight="1">
      <c r="A10" s="333"/>
      <c r="B10" s="334"/>
      <c r="C10" s="335"/>
      <c r="D10" s="336"/>
      <c r="E10" s="337"/>
      <c r="F10" s="338"/>
      <c r="G10" s="339"/>
      <c r="H10" s="332"/>
      <c r="I10" s="317"/>
      <c r="J10" s="317"/>
      <c r="K10" s="317"/>
      <c r="L10" s="317"/>
      <c r="M10" s="317"/>
      <c r="N10" s="317"/>
      <c r="O10" s="317"/>
      <c r="P10" s="317"/>
      <c r="Q10" s="317"/>
      <c r="R10" s="317"/>
      <c r="S10" s="317"/>
      <c r="T10" s="317"/>
      <c r="U10" s="317"/>
      <c r="V10" s="317"/>
      <c r="W10" s="317"/>
      <c r="X10" s="317"/>
      <c r="Y10" s="317"/>
      <c r="Z10" s="317"/>
      <c r="AA10" s="317"/>
      <c r="AB10" s="317"/>
      <c r="AC10" s="317"/>
      <c r="AD10" s="317"/>
      <c r="AE10" s="317"/>
      <c r="AF10" s="317"/>
      <c r="AG10" s="317"/>
      <c r="AH10" s="317"/>
      <c r="AI10" s="317"/>
      <c r="AJ10" s="317"/>
      <c r="AK10" s="317"/>
      <c r="AL10" s="317"/>
      <c r="AM10" s="317"/>
      <c r="AN10" s="317"/>
      <c r="AO10" s="317"/>
      <c r="AP10" s="317"/>
      <c r="AQ10" s="317"/>
      <c r="AR10" s="317"/>
      <c r="AS10" s="317"/>
      <c r="AT10" s="317"/>
      <c r="AU10" s="317"/>
      <c r="AV10" s="317"/>
      <c r="AW10" s="317"/>
      <c r="AX10" s="317"/>
      <c r="AY10" s="317"/>
      <c r="AZ10" s="317"/>
      <c r="BA10" s="317"/>
      <c r="BB10" s="317"/>
      <c r="BC10" s="317"/>
      <c r="BD10" s="317"/>
      <c r="BE10" s="317"/>
      <c r="BF10" s="317"/>
      <c r="BG10" s="317"/>
      <c r="BH10" s="317"/>
      <c r="BI10" s="317"/>
      <c r="BJ10" s="317"/>
      <c r="BK10" s="317"/>
      <c r="BL10" s="317"/>
      <c r="BM10" s="317"/>
      <c r="BN10" s="317"/>
      <c r="BO10" s="317"/>
      <c r="BP10" s="317"/>
      <c r="BQ10" s="317"/>
      <c r="BR10" s="317"/>
      <c r="BS10" s="317"/>
      <c r="BT10" s="317"/>
      <c r="BU10" s="317"/>
      <c r="BV10" s="317"/>
      <c r="BW10" s="317"/>
      <c r="BX10" s="317"/>
      <c r="BY10" s="317"/>
      <c r="BZ10" s="317"/>
      <c r="CA10" s="317"/>
      <c r="CB10" s="317"/>
      <c r="CC10" s="317"/>
      <c r="CD10" s="317"/>
      <c r="CE10" s="317"/>
      <c r="CF10" s="317"/>
      <c r="CG10" s="317"/>
      <c r="CH10" s="317"/>
      <c r="CI10" s="317"/>
      <c r="CJ10" s="317"/>
      <c r="CK10" s="317"/>
      <c r="CL10" s="317"/>
      <c r="CM10" s="317"/>
      <c r="CN10" s="317"/>
      <c r="CO10" s="317"/>
      <c r="CP10" s="317"/>
      <c r="CQ10" s="317"/>
      <c r="CR10" s="317"/>
      <c r="CS10" s="317"/>
      <c r="CT10" s="317"/>
      <c r="CU10" s="317"/>
      <c r="CV10" s="317"/>
      <c r="CW10" s="317"/>
      <c r="CX10" s="317"/>
      <c r="CY10" s="317"/>
      <c r="CZ10" s="317"/>
      <c r="DA10" s="317"/>
      <c r="DB10" s="317"/>
      <c r="DC10" s="317"/>
      <c r="DD10" s="317"/>
      <c r="DE10" s="317"/>
      <c r="DF10" s="317"/>
      <c r="DG10" s="317"/>
      <c r="DH10" s="317"/>
      <c r="DI10" s="317"/>
      <c r="DJ10" s="317"/>
      <c r="DK10" s="317"/>
      <c r="DL10" s="317"/>
      <c r="DM10" s="317"/>
      <c r="DN10" s="317"/>
      <c r="DO10" s="317"/>
      <c r="DP10" s="317"/>
      <c r="DQ10" s="317"/>
      <c r="DR10" s="317"/>
      <c r="DS10" s="317"/>
      <c r="DT10" s="317"/>
    </row>
    <row r="11" spans="1:124" ht="15" customHeight="1">
      <c r="A11" s="340" t="s">
        <v>648</v>
      </c>
      <c r="B11" s="698" t="s">
        <v>340</v>
      </c>
      <c r="C11" s="699"/>
      <c r="D11" s="342"/>
      <c r="E11" s="343"/>
      <c r="F11" s="338"/>
      <c r="G11" s="339"/>
      <c r="H11" s="332"/>
      <c r="I11" s="317"/>
      <c r="J11" s="317"/>
      <c r="K11" s="317"/>
      <c r="L11" s="317"/>
      <c r="M11" s="317"/>
      <c r="N11" s="317"/>
      <c r="O11" s="317"/>
      <c r="P11" s="317"/>
      <c r="Q11" s="317"/>
      <c r="R11" s="317"/>
      <c r="S11" s="317"/>
      <c r="T11" s="317"/>
      <c r="U11" s="317"/>
      <c r="V11" s="317"/>
      <c r="W11" s="317"/>
      <c r="X11" s="317"/>
      <c r="Y11" s="317"/>
      <c r="Z11" s="317"/>
      <c r="AA11" s="317"/>
      <c r="AB11" s="317"/>
      <c r="AC11" s="317"/>
      <c r="AD11" s="317"/>
      <c r="AE11" s="317"/>
      <c r="AF11" s="317"/>
      <c r="AG11" s="317"/>
      <c r="AH11" s="317"/>
      <c r="AI11" s="317"/>
      <c r="AJ11" s="317"/>
      <c r="AK11" s="317"/>
      <c r="AL11" s="317"/>
      <c r="AM11" s="317"/>
      <c r="AN11" s="317"/>
      <c r="AO11" s="317"/>
      <c r="AP11" s="317"/>
      <c r="AQ11" s="317"/>
      <c r="AR11" s="317"/>
      <c r="AS11" s="317"/>
      <c r="AT11" s="317"/>
      <c r="AU11" s="317"/>
      <c r="AV11" s="317"/>
      <c r="AW11" s="317"/>
      <c r="AX11" s="317"/>
      <c r="AY11" s="317"/>
      <c r="AZ11" s="317"/>
      <c r="BA11" s="317"/>
      <c r="BB11" s="317"/>
      <c r="BC11" s="317"/>
      <c r="BD11" s="317"/>
      <c r="BE11" s="317"/>
      <c r="BF11" s="317"/>
      <c r="BG11" s="317"/>
      <c r="BH11" s="317"/>
      <c r="BI11" s="317"/>
      <c r="BJ11" s="317"/>
      <c r="BK11" s="317"/>
      <c r="BL11" s="317"/>
      <c r="BM11" s="317"/>
      <c r="BN11" s="317"/>
      <c r="BO11" s="317"/>
      <c r="BP11" s="317"/>
      <c r="BQ11" s="317"/>
      <c r="BR11" s="317"/>
      <c r="BS11" s="317"/>
      <c r="BT11" s="317"/>
      <c r="BU11" s="317"/>
      <c r="BV11" s="317"/>
      <c r="BW11" s="317"/>
      <c r="BX11" s="317"/>
      <c r="BY11" s="317"/>
      <c r="BZ11" s="317"/>
      <c r="CA11" s="317"/>
      <c r="CB11" s="317"/>
      <c r="CC11" s="317"/>
      <c r="CD11" s="317"/>
      <c r="CE11" s="317"/>
      <c r="CF11" s="317"/>
      <c r="CG11" s="317"/>
      <c r="CH11" s="317"/>
      <c r="CI11" s="317"/>
      <c r="CJ11" s="317"/>
      <c r="CK11" s="317"/>
      <c r="CL11" s="317"/>
      <c r="CM11" s="317"/>
      <c r="CN11" s="317"/>
      <c r="CO11" s="317"/>
      <c r="CP11" s="317"/>
      <c r="CQ11" s="317"/>
      <c r="CR11" s="317"/>
      <c r="CS11" s="317"/>
      <c r="CT11" s="317"/>
      <c r="CU11" s="317"/>
      <c r="CV11" s="317"/>
      <c r="CW11" s="317"/>
      <c r="CX11" s="317"/>
      <c r="CY11" s="317"/>
      <c r="CZ11" s="317"/>
      <c r="DA11" s="317"/>
      <c r="DB11" s="317"/>
      <c r="DC11" s="317"/>
      <c r="DD11" s="317"/>
      <c r="DE11" s="317"/>
      <c r="DF11" s="317"/>
      <c r="DG11" s="317"/>
      <c r="DH11" s="317"/>
      <c r="DI11" s="317"/>
      <c r="DJ11" s="317"/>
      <c r="DK11" s="317"/>
      <c r="DL11" s="317"/>
      <c r="DM11" s="317"/>
      <c r="DN11" s="317"/>
      <c r="DO11" s="317"/>
      <c r="DP11" s="317"/>
      <c r="DQ11" s="317"/>
      <c r="DR11" s="317"/>
      <c r="DS11" s="317"/>
      <c r="DT11" s="317"/>
    </row>
    <row r="12" spans="1:124" ht="12" customHeight="1">
      <c r="A12" s="340"/>
      <c r="B12" s="344"/>
      <c r="C12" s="345"/>
      <c r="D12" s="346"/>
      <c r="E12" s="337"/>
      <c r="F12" s="338"/>
      <c r="G12" s="339"/>
      <c r="H12" s="332"/>
      <c r="I12" s="317"/>
      <c r="J12" s="317"/>
      <c r="K12" s="317"/>
      <c r="L12" s="347"/>
      <c r="M12" s="317"/>
      <c r="N12" s="317"/>
      <c r="O12" s="317"/>
      <c r="P12" s="317"/>
      <c r="Q12" s="317"/>
      <c r="R12" s="317"/>
      <c r="S12" s="317"/>
      <c r="T12" s="317"/>
      <c r="U12" s="317"/>
      <c r="V12" s="317"/>
      <c r="W12" s="317"/>
      <c r="X12" s="317"/>
      <c r="Y12" s="317"/>
      <c r="Z12" s="317"/>
      <c r="AA12" s="317"/>
      <c r="AB12" s="317"/>
      <c r="AC12" s="317"/>
      <c r="AD12" s="317"/>
      <c r="AE12" s="317"/>
      <c r="AF12" s="317"/>
      <c r="AG12" s="317"/>
      <c r="AH12" s="317"/>
      <c r="AI12" s="317"/>
      <c r="AJ12" s="317"/>
      <c r="AK12" s="317"/>
      <c r="AL12" s="317"/>
      <c r="AM12" s="317"/>
      <c r="AN12" s="317"/>
      <c r="AO12" s="317"/>
      <c r="AP12" s="317"/>
      <c r="AQ12" s="317"/>
      <c r="AR12" s="317"/>
      <c r="AS12" s="317"/>
      <c r="AT12" s="317"/>
      <c r="AU12" s="317"/>
      <c r="AV12" s="317"/>
      <c r="AW12" s="317"/>
      <c r="AX12" s="317"/>
      <c r="AY12" s="317"/>
      <c r="AZ12" s="317"/>
      <c r="BA12" s="317"/>
      <c r="BB12" s="317"/>
      <c r="BC12" s="317"/>
      <c r="BD12" s="317"/>
      <c r="BE12" s="317"/>
      <c r="BF12" s="317"/>
      <c r="BG12" s="317"/>
      <c r="BH12" s="317"/>
      <c r="BI12" s="317"/>
      <c r="BJ12" s="317"/>
      <c r="BK12" s="317"/>
      <c r="BL12" s="317"/>
      <c r="BM12" s="317"/>
      <c r="BN12" s="317"/>
      <c r="BO12" s="317"/>
      <c r="BP12" s="317"/>
      <c r="BQ12" s="317"/>
      <c r="BR12" s="317"/>
      <c r="BS12" s="317"/>
      <c r="BT12" s="317"/>
      <c r="BU12" s="317"/>
      <c r="BV12" s="317"/>
      <c r="BW12" s="317"/>
      <c r="BX12" s="317"/>
      <c r="BY12" s="317"/>
      <c r="BZ12" s="317"/>
      <c r="CA12" s="317"/>
      <c r="CB12" s="317"/>
      <c r="CC12" s="317"/>
      <c r="CD12" s="317"/>
      <c r="CE12" s="317"/>
      <c r="CF12" s="317"/>
      <c r="CG12" s="317"/>
      <c r="CH12" s="317"/>
      <c r="CI12" s="317"/>
      <c r="CJ12" s="317"/>
      <c r="CK12" s="317"/>
      <c r="CL12" s="317"/>
      <c r="CM12" s="317"/>
      <c r="CN12" s="317"/>
      <c r="CO12" s="317"/>
      <c r="CP12" s="317"/>
      <c r="CQ12" s="317"/>
      <c r="CR12" s="317"/>
      <c r="CS12" s="317"/>
      <c r="CT12" s="317"/>
      <c r="CU12" s="317"/>
      <c r="CV12" s="317"/>
      <c r="CW12" s="317"/>
      <c r="CX12" s="317"/>
      <c r="CY12" s="317"/>
      <c r="CZ12" s="317"/>
      <c r="DA12" s="317"/>
      <c r="DB12" s="317"/>
      <c r="DC12" s="317"/>
      <c r="DD12" s="317"/>
      <c r="DE12" s="317"/>
      <c r="DF12" s="317"/>
      <c r="DG12" s="317"/>
      <c r="DH12" s="317"/>
      <c r="DI12" s="317"/>
      <c r="DJ12" s="317"/>
      <c r="DK12" s="317"/>
      <c r="DL12" s="317"/>
      <c r="DM12" s="317"/>
      <c r="DN12" s="317"/>
      <c r="DO12" s="317"/>
      <c r="DP12" s="317"/>
      <c r="DQ12" s="317"/>
      <c r="DR12" s="317"/>
      <c r="DS12" s="317"/>
      <c r="DT12" s="317"/>
    </row>
    <row r="13" spans="1:124" ht="22.5">
      <c r="A13" s="348" t="s">
        <v>341</v>
      </c>
      <c r="B13" s="348" t="s">
        <v>342</v>
      </c>
      <c r="C13" s="349" t="s">
        <v>343</v>
      </c>
      <c r="D13" s="342" t="s">
        <v>344</v>
      </c>
      <c r="E13" s="343">
        <f>(393.7-220)/1000</f>
        <v>0.1737</v>
      </c>
      <c r="F13" s="303"/>
      <c r="G13" s="351" t="e">
        <f>E13*#REF!</f>
        <v>#REF!</v>
      </c>
      <c r="H13" s="352">
        <f>+E13*F13</f>
        <v>0</v>
      </c>
      <c r="I13" s="317"/>
      <c r="J13" s="317"/>
      <c r="K13" s="317"/>
      <c r="L13" s="347"/>
      <c r="M13" s="317"/>
      <c r="N13" s="317"/>
      <c r="O13" s="317"/>
      <c r="P13" s="317"/>
      <c r="Q13" s="317"/>
      <c r="R13" s="317"/>
      <c r="S13" s="317"/>
      <c r="T13" s="317"/>
      <c r="U13" s="317"/>
      <c r="V13" s="317"/>
      <c r="W13" s="317"/>
      <c r="X13" s="317"/>
      <c r="Y13" s="317"/>
      <c r="Z13" s="317"/>
      <c r="AA13" s="317"/>
      <c r="AB13" s="317"/>
      <c r="AC13" s="317"/>
      <c r="AD13" s="317"/>
      <c r="AE13" s="317"/>
      <c r="AF13" s="317"/>
      <c r="AG13" s="317"/>
      <c r="AH13" s="317"/>
      <c r="AI13" s="317"/>
      <c r="AJ13" s="317"/>
      <c r="AK13" s="317"/>
      <c r="AL13" s="317"/>
      <c r="AM13" s="317"/>
      <c r="AN13" s="317"/>
      <c r="AO13" s="317"/>
      <c r="AP13" s="317"/>
      <c r="AQ13" s="317"/>
      <c r="AR13" s="317"/>
      <c r="AS13" s="317"/>
      <c r="AT13" s="317"/>
      <c r="AU13" s="317"/>
      <c r="AV13" s="317"/>
      <c r="AW13" s="317"/>
      <c r="AX13" s="317"/>
      <c r="AY13" s="317"/>
      <c r="AZ13" s="317"/>
      <c r="BA13" s="317"/>
      <c r="BB13" s="317"/>
      <c r="BC13" s="317"/>
      <c r="BD13" s="317"/>
      <c r="BE13" s="317"/>
      <c r="BF13" s="317"/>
      <c r="BG13" s="317"/>
      <c r="BH13" s="317"/>
      <c r="BI13" s="317"/>
      <c r="BJ13" s="317"/>
      <c r="BK13" s="317"/>
      <c r="BL13" s="317"/>
      <c r="BM13" s="317"/>
      <c r="BN13" s="317"/>
      <c r="BO13" s="317"/>
      <c r="BP13" s="317"/>
      <c r="BQ13" s="317"/>
      <c r="BR13" s="317"/>
      <c r="BS13" s="317"/>
      <c r="BT13" s="317"/>
      <c r="BU13" s="317"/>
      <c r="BV13" s="317"/>
      <c r="BW13" s="317"/>
      <c r="BX13" s="317"/>
      <c r="BY13" s="317"/>
      <c r="BZ13" s="317"/>
      <c r="CA13" s="317"/>
      <c r="CB13" s="317"/>
      <c r="CC13" s="317"/>
      <c r="CD13" s="317"/>
      <c r="CE13" s="317"/>
      <c r="CF13" s="317"/>
      <c r="CG13" s="317"/>
      <c r="CH13" s="317"/>
      <c r="CI13" s="317"/>
      <c r="CJ13" s="317"/>
      <c r="CK13" s="317"/>
      <c r="CL13" s="317"/>
      <c r="CM13" s="317"/>
      <c r="CN13" s="317"/>
      <c r="CO13" s="317"/>
      <c r="CP13" s="317"/>
      <c r="CQ13" s="317"/>
      <c r="CR13" s="317"/>
      <c r="CS13" s="317"/>
      <c r="CT13" s="317"/>
      <c r="CU13" s="317"/>
      <c r="CV13" s="317"/>
      <c r="CW13" s="317"/>
      <c r="CX13" s="317"/>
      <c r="CY13" s="317"/>
      <c r="CZ13" s="317"/>
      <c r="DA13" s="317"/>
      <c r="DB13" s="317"/>
      <c r="DC13" s="317"/>
      <c r="DD13" s="317"/>
      <c r="DE13" s="317"/>
      <c r="DF13" s="317"/>
      <c r="DG13" s="317"/>
      <c r="DH13" s="317"/>
      <c r="DI13" s="317"/>
      <c r="DJ13" s="317"/>
      <c r="DK13" s="317"/>
      <c r="DL13" s="317"/>
      <c r="DM13" s="317"/>
      <c r="DN13" s="317"/>
      <c r="DO13" s="317"/>
      <c r="DP13" s="317"/>
      <c r="DQ13" s="317"/>
      <c r="DR13" s="317"/>
      <c r="DS13" s="317"/>
      <c r="DT13" s="317"/>
    </row>
    <row r="14" spans="1:124" ht="15">
      <c r="A14" s="348"/>
      <c r="B14" s="348"/>
      <c r="C14" s="349"/>
      <c r="D14" s="342"/>
      <c r="E14" s="343"/>
      <c r="F14" s="350"/>
      <c r="G14" s="351"/>
      <c r="H14" s="352"/>
      <c r="I14" s="317"/>
      <c r="J14" s="317"/>
      <c r="K14" s="317"/>
      <c r="L14" s="347"/>
      <c r="M14" s="317"/>
      <c r="N14" s="317"/>
      <c r="O14" s="317"/>
      <c r="P14" s="317"/>
      <c r="Q14" s="317"/>
      <c r="R14" s="317"/>
      <c r="S14" s="317"/>
      <c r="T14" s="317"/>
      <c r="U14" s="317"/>
      <c r="V14" s="317"/>
      <c r="W14" s="317"/>
      <c r="X14" s="317"/>
      <c r="Y14" s="317"/>
      <c r="Z14" s="317"/>
      <c r="AA14" s="317"/>
      <c r="AB14" s="317"/>
      <c r="AC14" s="317"/>
      <c r="AD14" s="317"/>
      <c r="AE14" s="317"/>
      <c r="AF14" s="317"/>
      <c r="AG14" s="317"/>
      <c r="AH14" s="317"/>
      <c r="AI14" s="317"/>
      <c r="AJ14" s="317"/>
      <c r="AK14" s="317"/>
      <c r="AL14" s="317"/>
      <c r="AM14" s="317"/>
      <c r="AN14" s="317"/>
      <c r="AO14" s="317"/>
      <c r="AP14" s="317"/>
      <c r="AQ14" s="317"/>
      <c r="AR14" s="317"/>
      <c r="AS14" s="317"/>
      <c r="AT14" s="317"/>
      <c r="AU14" s="317"/>
      <c r="AV14" s="317"/>
      <c r="AW14" s="317"/>
      <c r="AX14" s="317"/>
      <c r="AY14" s="317"/>
      <c r="AZ14" s="317"/>
      <c r="BA14" s="317"/>
      <c r="BB14" s="317"/>
      <c r="BC14" s="317"/>
      <c r="BD14" s="317"/>
      <c r="BE14" s="317"/>
      <c r="BF14" s="317"/>
      <c r="BG14" s="317"/>
      <c r="BH14" s="317"/>
      <c r="BI14" s="317"/>
      <c r="BJ14" s="317"/>
      <c r="BK14" s="317"/>
      <c r="BL14" s="317"/>
      <c r="BM14" s="317"/>
      <c r="BN14" s="317"/>
      <c r="BO14" s="317"/>
      <c r="BP14" s="317"/>
      <c r="BQ14" s="317"/>
      <c r="BR14" s="317"/>
      <c r="BS14" s="317"/>
      <c r="BT14" s="317"/>
      <c r="BU14" s="317"/>
      <c r="BV14" s="317"/>
      <c r="BW14" s="317"/>
      <c r="BX14" s="317"/>
      <c r="BY14" s="317"/>
      <c r="BZ14" s="317"/>
      <c r="CA14" s="317"/>
      <c r="CB14" s="317"/>
      <c r="CC14" s="317"/>
      <c r="CD14" s="317"/>
      <c r="CE14" s="317"/>
      <c r="CF14" s="317"/>
      <c r="CG14" s="317"/>
      <c r="CH14" s="317"/>
      <c r="CI14" s="317"/>
      <c r="CJ14" s="317"/>
      <c r="CK14" s="317"/>
      <c r="CL14" s="317"/>
      <c r="CM14" s="317"/>
      <c r="CN14" s="317"/>
      <c r="CO14" s="317"/>
      <c r="CP14" s="317"/>
      <c r="CQ14" s="317"/>
      <c r="CR14" s="317"/>
      <c r="CS14" s="317"/>
      <c r="CT14" s="317"/>
      <c r="CU14" s="317"/>
      <c r="CV14" s="317"/>
      <c r="CW14" s="317"/>
      <c r="CX14" s="317"/>
      <c r="CY14" s="317"/>
      <c r="CZ14" s="317"/>
      <c r="DA14" s="317"/>
      <c r="DB14" s="317"/>
      <c r="DC14" s="317"/>
      <c r="DD14" s="317"/>
      <c r="DE14" s="317"/>
      <c r="DF14" s="317"/>
      <c r="DG14" s="317"/>
      <c r="DH14" s="317"/>
      <c r="DI14" s="317"/>
      <c r="DJ14" s="317"/>
      <c r="DK14" s="317"/>
      <c r="DL14" s="317"/>
      <c r="DM14" s="317"/>
      <c r="DN14" s="317"/>
      <c r="DO14" s="317"/>
      <c r="DP14" s="317"/>
      <c r="DQ14" s="317"/>
      <c r="DR14" s="317"/>
      <c r="DS14" s="317"/>
      <c r="DT14" s="317"/>
    </row>
    <row r="15" spans="1:124" ht="25.5" customHeight="1">
      <c r="A15" s="353" t="s">
        <v>725</v>
      </c>
      <c r="B15" s="348" t="s">
        <v>342</v>
      </c>
      <c r="C15" s="349" t="s">
        <v>345</v>
      </c>
      <c r="D15" s="342" t="s">
        <v>346</v>
      </c>
      <c r="E15" s="343">
        <f>(5.5+3+13.7+2+4)/1000</f>
        <v>0.0282</v>
      </c>
      <c r="F15" s="303"/>
      <c r="G15" s="351" t="e">
        <f>E15*#REF!</f>
        <v>#REF!</v>
      </c>
      <c r="H15" s="352">
        <f>+E15*F15</f>
        <v>0</v>
      </c>
      <c r="I15" s="317"/>
      <c r="J15" s="317"/>
      <c r="K15" s="317"/>
      <c r="L15" s="347"/>
      <c r="M15" s="317"/>
      <c r="N15" s="317"/>
      <c r="O15" s="317"/>
      <c r="P15" s="317"/>
      <c r="Q15" s="317"/>
      <c r="R15" s="317"/>
      <c r="S15" s="317"/>
      <c r="T15" s="317"/>
      <c r="U15" s="317"/>
      <c r="V15" s="317"/>
      <c r="W15" s="317"/>
      <c r="X15" s="317"/>
      <c r="Y15" s="317"/>
      <c r="Z15" s="317"/>
      <c r="AA15" s="317"/>
      <c r="AB15" s="317"/>
      <c r="AC15" s="317"/>
      <c r="AD15" s="317"/>
      <c r="AE15" s="317"/>
      <c r="AF15" s="317"/>
      <c r="AG15" s="317"/>
      <c r="AH15" s="317"/>
      <c r="AI15" s="317"/>
      <c r="AJ15" s="317"/>
      <c r="AK15" s="317"/>
      <c r="AL15" s="317"/>
      <c r="AM15" s="317"/>
      <c r="AN15" s="317"/>
      <c r="AO15" s="317"/>
      <c r="AP15" s="317"/>
      <c r="AQ15" s="317"/>
      <c r="AR15" s="317"/>
      <c r="AS15" s="317"/>
      <c r="AT15" s="317"/>
      <c r="AU15" s="317"/>
      <c r="AV15" s="317"/>
      <c r="AW15" s="317"/>
      <c r="AX15" s="317"/>
      <c r="AY15" s="317"/>
      <c r="AZ15" s="317"/>
      <c r="BA15" s="317"/>
      <c r="BB15" s="317"/>
      <c r="BC15" s="317"/>
      <c r="BD15" s="317"/>
      <c r="BE15" s="317"/>
      <c r="BF15" s="317"/>
      <c r="BG15" s="317"/>
      <c r="BH15" s="317"/>
      <c r="BI15" s="317"/>
      <c r="BJ15" s="317"/>
      <c r="BK15" s="317"/>
      <c r="BL15" s="317"/>
      <c r="BM15" s="317"/>
      <c r="BN15" s="317"/>
      <c r="BO15" s="317"/>
      <c r="BP15" s="317"/>
      <c r="BQ15" s="317"/>
      <c r="BR15" s="317"/>
      <c r="BS15" s="317"/>
      <c r="BT15" s="317"/>
      <c r="BU15" s="317"/>
      <c r="BV15" s="317"/>
      <c r="BW15" s="317"/>
      <c r="BX15" s="317"/>
      <c r="BY15" s="317"/>
      <c r="BZ15" s="317"/>
      <c r="CA15" s="317"/>
      <c r="CB15" s="317"/>
      <c r="CC15" s="317"/>
      <c r="CD15" s="317"/>
      <c r="CE15" s="317"/>
      <c r="CF15" s="317"/>
      <c r="CG15" s="317"/>
      <c r="CH15" s="317"/>
      <c r="CI15" s="317"/>
      <c r="CJ15" s="317"/>
      <c r="CK15" s="317"/>
      <c r="CL15" s="317"/>
      <c r="CM15" s="317"/>
      <c r="CN15" s="317"/>
      <c r="CO15" s="317"/>
      <c r="CP15" s="317"/>
      <c r="CQ15" s="317"/>
      <c r="CR15" s="317"/>
      <c r="CS15" s="317"/>
      <c r="CT15" s="317"/>
      <c r="CU15" s="317"/>
      <c r="CV15" s="317"/>
      <c r="CW15" s="317"/>
      <c r="CX15" s="317"/>
      <c r="CY15" s="317"/>
      <c r="CZ15" s="317"/>
      <c r="DA15" s="317"/>
      <c r="DB15" s="317"/>
      <c r="DC15" s="317"/>
      <c r="DD15" s="317"/>
      <c r="DE15" s="317"/>
      <c r="DF15" s="317"/>
      <c r="DG15" s="317"/>
      <c r="DH15" s="317"/>
      <c r="DI15" s="317"/>
      <c r="DJ15" s="317"/>
      <c r="DK15" s="317"/>
      <c r="DL15" s="317"/>
      <c r="DM15" s="317"/>
      <c r="DN15" s="317"/>
      <c r="DO15" s="317"/>
      <c r="DP15" s="317"/>
      <c r="DQ15" s="317"/>
      <c r="DR15" s="317"/>
      <c r="DS15" s="317"/>
      <c r="DT15" s="317"/>
    </row>
    <row r="16" spans="1:124" ht="15">
      <c r="A16" s="353"/>
      <c r="B16" s="348"/>
      <c r="C16" s="349"/>
      <c r="D16" s="342"/>
      <c r="E16" s="343"/>
      <c r="F16" s="350"/>
      <c r="G16" s="351"/>
      <c r="H16" s="352"/>
      <c r="I16" s="317"/>
      <c r="J16" s="317"/>
      <c r="K16" s="317"/>
      <c r="L16" s="347"/>
      <c r="M16" s="317"/>
      <c r="N16" s="317"/>
      <c r="O16" s="317"/>
      <c r="P16" s="317"/>
      <c r="Q16" s="317"/>
      <c r="R16" s="317"/>
      <c r="S16" s="317"/>
      <c r="T16" s="317"/>
      <c r="U16" s="317"/>
      <c r="V16" s="317"/>
      <c r="W16" s="317"/>
      <c r="X16" s="317"/>
      <c r="Y16" s="317"/>
      <c r="Z16" s="317"/>
      <c r="AA16" s="317"/>
      <c r="AB16" s="317"/>
      <c r="AC16" s="317"/>
      <c r="AD16" s="317"/>
      <c r="AE16" s="317"/>
      <c r="AF16" s="317"/>
      <c r="AG16" s="317"/>
      <c r="AH16" s="317"/>
      <c r="AI16" s="317"/>
      <c r="AJ16" s="317"/>
      <c r="AK16" s="317"/>
      <c r="AL16" s="317"/>
      <c r="AM16" s="317"/>
      <c r="AN16" s="317"/>
      <c r="AO16" s="317"/>
      <c r="AP16" s="317"/>
      <c r="AQ16" s="317"/>
      <c r="AR16" s="317"/>
      <c r="AS16" s="317"/>
      <c r="AT16" s="317"/>
      <c r="AU16" s="317"/>
      <c r="AV16" s="317"/>
      <c r="AW16" s="317"/>
      <c r="AX16" s="317"/>
      <c r="AY16" s="317"/>
      <c r="AZ16" s="317"/>
      <c r="BA16" s="317"/>
      <c r="BB16" s="317"/>
      <c r="BC16" s="317"/>
      <c r="BD16" s="317"/>
      <c r="BE16" s="317"/>
      <c r="BF16" s="317"/>
      <c r="BG16" s="317"/>
      <c r="BH16" s="317"/>
      <c r="BI16" s="317"/>
      <c r="BJ16" s="317"/>
      <c r="BK16" s="317"/>
      <c r="BL16" s="317"/>
      <c r="BM16" s="317"/>
      <c r="BN16" s="317"/>
      <c r="BO16" s="317"/>
      <c r="BP16" s="317"/>
      <c r="BQ16" s="317"/>
      <c r="BR16" s="317"/>
      <c r="BS16" s="317"/>
      <c r="BT16" s="317"/>
      <c r="BU16" s="317"/>
      <c r="BV16" s="317"/>
      <c r="BW16" s="317"/>
      <c r="BX16" s="317"/>
      <c r="BY16" s="317"/>
      <c r="BZ16" s="317"/>
      <c r="CA16" s="317"/>
      <c r="CB16" s="317"/>
      <c r="CC16" s="317"/>
      <c r="CD16" s="317"/>
      <c r="CE16" s="317"/>
      <c r="CF16" s="317"/>
      <c r="CG16" s="317"/>
      <c r="CH16" s="317"/>
      <c r="CI16" s="317"/>
      <c r="CJ16" s="317"/>
      <c r="CK16" s="317"/>
      <c r="CL16" s="317"/>
      <c r="CM16" s="317"/>
      <c r="CN16" s="317"/>
      <c r="CO16" s="317"/>
      <c r="CP16" s="317"/>
      <c r="CQ16" s="317"/>
      <c r="CR16" s="317"/>
      <c r="CS16" s="317"/>
      <c r="CT16" s="317"/>
      <c r="CU16" s="317"/>
      <c r="CV16" s="317"/>
      <c r="CW16" s="317"/>
      <c r="CX16" s="317"/>
      <c r="CY16" s="317"/>
      <c r="CZ16" s="317"/>
      <c r="DA16" s="317"/>
      <c r="DB16" s="317"/>
      <c r="DC16" s="317"/>
      <c r="DD16" s="317"/>
      <c r="DE16" s="317"/>
      <c r="DF16" s="317"/>
      <c r="DG16" s="317"/>
      <c r="DH16" s="317"/>
      <c r="DI16" s="317"/>
      <c r="DJ16" s="317"/>
      <c r="DK16" s="317"/>
      <c r="DL16" s="317"/>
      <c r="DM16" s="317"/>
      <c r="DN16" s="317"/>
      <c r="DO16" s="317"/>
      <c r="DP16" s="317"/>
      <c r="DQ16" s="317"/>
      <c r="DR16" s="317"/>
      <c r="DS16" s="317"/>
      <c r="DT16" s="317"/>
    </row>
    <row r="17" spans="1:124" ht="25.5" customHeight="1">
      <c r="A17" s="353" t="s">
        <v>725</v>
      </c>
      <c r="B17" s="348" t="s">
        <v>342</v>
      </c>
      <c r="C17" s="349" t="s">
        <v>347</v>
      </c>
      <c r="D17" s="342" t="s">
        <v>348</v>
      </c>
      <c r="E17" s="343">
        <f>(16+28)/1000</f>
        <v>0.044</v>
      </c>
      <c r="F17" s="303"/>
      <c r="G17" s="351" t="e">
        <f>E17*#REF!</f>
        <v>#REF!</v>
      </c>
      <c r="H17" s="352">
        <f>+E17*F17</f>
        <v>0</v>
      </c>
      <c r="I17" s="317"/>
      <c r="J17" s="317"/>
      <c r="K17" s="317"/>
      <c r="L17" s="347"/>
      <c r="M17" s="317"/>
      <c r="N17" s="317"/>
      <c r="O17" s="317"/>
      <c r="P17" s="317"/>
      <c r="Q17" s="317"/>
      <c r="R17" s="317"/>
      <c r="S17" s="317"/>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c r="AV17" s="317"/>
      <c r="AW17" s="317"/>
      <c r="AX17" s="317"/>
      <c r="AY17" s="317"/>
      <c r="AZ17" s="317"/>
      <c r="BA17" s="317"/>
      <c r="BB17" s="317"/>
      <c r="BC17" s="317"/>
      <c r="BD17" s="317"/>
      <c r="BE17" s="317"/>
      <c r="BF17" s="317"/>
      <c r="BG17" s="317"/>
      <c r="BH17" s="317"/>
      <c r="BI17" s="317"/>
      <c r="BJ17" s="317"/>
      <c r="BK17" s="317"/>
      <c r="BL17" s="317"/>
      <c r="BM17" s="317"/>
      <c r="BN17" s="317"/>
      <c r="BO17" s="317"/>
      <c r="BP17" s="317"/>
      <c r="BQ17" s="317"/>
      <c r="BR17" s="317"/>
      <c r="BS17" s="317"/>
      <c r="BT17" s="317"/>
      <c r="BU17" s="317"/>
      <c r="BV17" s="317"/>
      <c r="BW17" s="317"/>
      <c r="BX17" s="317"/>
      <c r="BY17" s="317"/>
      <c r="BZ17" s="317"/>
      <c r="CA17" s="317"/>
      <c r="CB17" s="317"/>
      <c r="CC17" s="317"/>
      <c r="CD17" s="317"/>
      <c r="CE17" s="317"/>
      <c r="CF17" s="317"/>
      <c r="CG17" s="317"/>
      <c r="CH17" s="317"/>
      <c r="CI17" s="317"/>
      <c r="CJ17" s="317"/>
      <c r="CK17" s="317"/>
      <c r="CL17" s="317"/>
      <c r="CM17" s="317"/>
      <c r="CN17" s="317"/>
      <c r="CO17" s="317"/>
      <c r="CP17" s="317"/>
      <c r="CQ17" s="317"/>
      <c r="CR17" s="317"/>
      <c r="CS17" s="317"/>
      <c r="CT17" s="317"/>
      <c r="CU17" s="317"/>
      <c r="CV17" s="317"/>
      <c r="CW17" s="317"/>
      <c r="CX17" s="317"/>
      <c r="CY17" s="317"/>
      <c r="CZ17" s="317"/>
      <c r="DA17" s="317"/>
      <c r="DB17" s="317"/>
      <c r="DC17" s="317"/>
      <c r="DD17" s="317"/>
      <c r="DE17" s="317"/>
      <c r="DF17" s="317"/>
      <c r="DG17" s="317"/>
      <c r="DH17" s="317"/>
      <c r="DI17" s="317"/>
      <c r="DJ17" s="317"/>
      <c r="DK17" s="317"/>
      <c r="DL17" s="317"/>
      <c r="DM17" s="317"/>
      <c r="DN17" s="317"/>
      <c r="DO17" s="317"/>
      <c r="DP17" s="317"/>
      <c r="DQ17" s="317"/>
      <c r="DR17" s="317"/>
      <c r="DS17" s="317"/>
      <c r="DT17" s="317"/>
    </row>
    <row r="18" spans="1:124" ht="12.75" customHeight="1">
      <c r="A18" s="353"/>
      <c r="B18" s="348"/>
      <c r="C18" s="349"/>
      <c r="D18" s="342"/>
      <c r="E18" s="343"/>
      <c r="F18" s="350"/>
      <c r="G18" s="351"/>
      <c r="H18" s="352"/>
      <c r="I18" s="317"/>
      <c r="J18" s="317"/>
      <c r="K18" s="317"/>
      <c r="L18" s="347"/>
      <c r="M18" s="317"/>
      <c r="N18" s="317"/>
      <c r="O18" s="317"/>
      <c r="P18" s="317"/>
      <c r="Q18" s="317"/>
      <c r="R18" s="317"/>
      <c r="S18" s="317"/>
      <c r="T18" s="317"/>
      <c r="U18" s="317"/>
      <c r="V18" s="317"/>
      <c r="W18" s="317"/>
      <c r="X18" s="317"/>
      <c r="Y18" s="317"/>
      <c r="Z18" s="317"/>
      <c r="AA18" s="317"/>
      <c r="AB18" s="317"/>
      <c r="AC18" s="317"/>
      <c r="AD18" s="317"/>
      <c r="AE18" s="317"/>
      <c r="AF18" s="317"/>
      <c r="AG18" s="317"/>
      <c r="AH18" s="317"/>
      <c r="AI18" s="317"/>
      <c r="AJ18" s="317"/>
      <c r="AK18" s="317"/>
      <c r="AL18" s="317"/>
      <c r="AM18" s="317"/>
      <c r="AN18" s="317"/>
      <c r="AO18" s="317"/>
      <c r="AP18" s="317"/>
      <c r="AQ18" s="317"/>
      <c r="AR18" s="317"/>
      <c r="AS18" s="317"/>
      <c r="AT18" s="317"/>
      <c r="AU18" s="317"/>
      <c r="AV18" s="317"/>
      <c r="AW18" s="317"/>
      <c r="AX18" s="317"/>
      <c r="AY18" s="317"/>
      <c r="AZ18" s="317"/>
      <c r="BA18" s="317"/>
      <c r="BB18" s="317"/>
      <c r="BC18" s="317"/>
      <c r="BD18" s="317"/>
      <c r="BE18" s="317"/>
      <c r="BF18" s="317"/>
      <c r="BG18" s="317"/>
      <c r="BH18" s="317"/>
      <c r="BI18" s="317"/>
      <c r="BJ18" s="317"/>
      <c r="BK18" s="317"/>
      <c r="BL18" s="317"/>
      <c r="BM18" s="317"/>
      <c r="BN18" s="317"/>
      <c r="BO18" s="317"/>
      <c r="BP18" s="317"/>
      <c r="BQ18" s="317"/>
      <c r="BR18" s="317"/>
      <c r="BS18" s="317"/>
      <c r="BT18" s="317"/>
      <c r="BU18" s="317"/>
      <c r="BV18" s="317"/>
      <c r="BW18" s="317"/>
      <c r="BX18" s="317"/>
      <c r="BY18" s="317"/>
      <c r="BZ18" s="317"/>
      <c r="CA18" s="317"/>
      <c r="CB18" s="317"/>
      <c r="CC18" s="317"/>
      <c r="CD18" s="317"/>
      <c r="CE18" s="317"/>
      <c r="CF18" s="317"/>
      <c r="CG18" s="317"/>
      <c r="CH18" s="317"/>
      <c r="CI18" s="317"/>
      <c r="CJ18" s="317"/>
      <c r="CK18" s="317"/>
      <c r="CL18" s="317"/>
      <c r="CM18" s="317"/>
      <c r="CN18" s="317"/>
      <c r="CO18" s="317"/>
      <c r="CP18" s="317"/>
      <c r="CQ18" s="317"/>
      <c r="CR18" s="317"/>
      <c r="CS18" s="317"/>
      <c r="CT18" s="317"/>
      <c r="CU18" s="317"/>
      <c r="CV18" s="317"/>
      <c r="CW18" s="317"/>
      <c r="CX18" s="317"/>
      <c r="CY18" s="317"/>
      <c r="CZ18" s="317"/>
      <c r="DA18" s="317"/>
      <c r="DB18" s="317"/>
      <c r="DC18" s="317"/>
      <c r="DD18" s="317"/>
      <c r="DE18" s="317"/>
      <c r="DF18" s="317"/>
      <c r="DG18" s="317"/>
      <c r="DH18" s="317"/>
      <c r="DI18" s="317"/>
      <c r="DJ18" s="317"/>
      <c r="DK18" s="317"/>
      <c r="DL18" s="317"/>
      <c r="DM18" s="317"/>
      <c r="DN18" s="317"/>
      <c r="DO18" s="317"/>
      <c r="DP18" s="317"/>
      <c r="DQ18" s="317"/>
      <c r="DR18" s="317"/>
      <c r="DS18" s="317"/>
      <c r="DT18" s="317"/>
    </row>
    <row r="19" spans="1:124" ht="25.5" customHeight="1">
      <c r="A19" s="353" t="s">
        <v>725</v>
      </c>
      <c r="B19" s="348" t="s">
        <v>342</v>
      </c>
      <c r="C19" s="349" t="s">
        <v>349</v>
      </c>
      <c r="D19" s="342" t="s">
        <v>350</v>
      </c>
      <c r="E19" s="343">
        <f>(11.5+6.5+8+5+6.5+11)/1000</f>
        <v>0.0485</v>
      </c>
      <c r="F19" s="303"/>
      <c r="G19" s="351" t="e">
        <f>E19*#REF!</f>
        <v>#REF!</v>
      </c>
      <c r="H19" s="352">
        <f>+E19*F19</f>
        <v>0</v>
      </c>
      <c r="I19" s="317"/>
      <c r="J19" s="317"/>
      <c r="K19" s="317"/>
      <c r="L19" s="347"/>
      <c r="M19" s="317"/>
      <c r="N19" s="317"/>
      <c r="O19" s="317"/>
      <c r="P19" s="317"/>
      <c r="Q19" s="317"/>
      <c r="R19" s="317"/>
      <c r="S19" s="317"/>
      <c r="T19" s="317"/>
      <c r="U19" s="317"/>
      <c r="V19" s="317"/>
      <c r="W19" s="317"/>
      <c r="X19" s="317"/>
      <c r="Y19" s="317"/>
      <c r="Z19" s="317"/>
      <c r="AA19" s="317"/>
      <c r="AB19" s="317"/>
      <c r="AC19" s="317"/>
      <c r="AD19" s="317"/>
      <c r="AE19" s="317"/>
      <c r="AF19" s="317"/>
      <c r="AG19" s="317"/>
      <c r="AH19" s="317"/>
      <c r="AI19" s="317"/>
      <c r="AJ19" s="317"/>
      <c r="AK19" s="317"/>
      <c r="AL19" s="317"/>
      <c r="AM19" s="317"/>
      <c r="AN19" s="317"/>
      <c r="AO19" s="317"/>
      <c r="AP19" s="317"/>
      <c r="AQ19" s="317"/>
      <c r="AR19" s="317"/>
      <c r="AS19" s="317"/>
      <c r="AT19" s="317"/>
      <c r="AU19" s="317"/>
      <c r="AV19" s="317"/>
      <c r="AW19" s="317"/>
      <c r="AX19" s="317"/>
      <c r="AY19" s="317"/>
      <c r="AZ19" s="317"/>
      <c r="BA19" s="317"/>
      <c r="BB19" s="317"/>
      <c r="BC19" s="317"/>
      <c r="BD19" s="317"/>
      <c r="BE19" s="317"/>
      <c r="BF19" s="317"/>
      <c r="BG19" s="317"/>
      <c r="BH19" s="317"/>
      <c r="BI19" s="317"/>
      <c r="BJ19" s="317"/>
      <c r="BK19" s="317"/>
      <c r="BL19" s="317"/>
      <c r="BM19" s="317"/>
      <c r="BN19" s="317"/>
      <c r="BO19" s="317"/>
      <c r="BP19" s="317"/>
      <c r="BQ19" s="317"/>
      <c r="BR19" s="317"/>
      <c r="BS19" s="317"/>
      <c r="BT19" s="317"/>
      <c r="BU19" s="317"/>
      <c r="BV19" s="317"/>
      <c r="BW19" s="317"/>
      <c r="BX19" s="317"/>
      <c r="BY19" s="317"/>
      <c r="BZ19" s="317"/>
      <c r="CA19" s="317"/>
      <c r="CB19" s="317"/>
      <c r="CC19" s="317"/>
      <c r="CD19" s="317"/>
      <c r="CE19" s="317"/>
      <c r="CF19" s="317"/>
      <c r="CG19" s="317"/>
      <c r="CH19" s="317"/>
      <c r="CI19" s="317"/>
      <c r="CJ19" s="317"/>
      <c r="CK19" s="317"/>
      <c r="CL19" s="317"/>
      <c r="CM19" s="317"/>
      <c r="CN19" s="317"/>
      <c r="CO19" s="317"/>
      <c r="CP19" s="317"/>
      <c r="CQ19" s="317"/>
      <c r="CR19" s="317"/>
      <c r="CS19" s="317"/>
      <c r="CT19" s="317"/>
      <c r="CU19" s="317"/>
      <c r="CV19" s="317"/>
      <c r="CW19" s="317"/>
      <c r="CX19" s="317"/>
      <c r="CY19" s="317"/>
      <c r="CZ19" s="317"/>
      <c r="DA19" s="317"/>
      <c r="DB19" s="317"/>
      <c r="DC19" s="317"/>
      <c r="DD19" s="317"/>
      <c r="DE19" s="317"/>
      <c r="DF19" s="317"/>
      <c r="DG19" s="317"/>
      <c r="DH19" s="317"/>
      <c r="DI19" s="317"/>
      <c r="DJ19" s="317"/>
      <c r="DK19" s="317"/>
      <c r="DL19" s="317"/>
      <c r="DM19" s="317"/>
      <c r="DN19" s="317"/>
      <c r="DO19" s="317"/>
      <c r="DP19" s="317"/>
      <c r="DQ19" s="317"/>
      <c r="DR19" s="317"/>
      <c r="DS19" s="317"/>
      <c r="DT19" s="317"/>
    </row>
    <row r="20" spans="1:124" ht="12" customHeight="1">
      <c r="A20" s="340"/>
      <c r="B20" s="344"/>
      <c r="C20" s="345"/>
      <c r="D20" s="354"/>
      <c r="E20" s="355"/>
      <c r="F20" s="351"/>
      <c r="G20" s="351"/>
      <c r="H20" s="351"/>
      <c r="I20" s="317"/>
      <c r="J20" s="317"/>
      <c r="K20" s="317"/>
      <c r="L20" s="347"/>
      <c r="M20" s="317"/>
      <c r="N20" s="317"/>
      <c r="O20" s="317"/>
      <c r="P20" s="317"/>
      <c r="Q20" s="317"/>
      <c r="R20" s="317"/>
      <c r="S20" s="317"/>
      <c r="T20" s="317"/>
      <c r="U20" s="317"/>
      <c r="V20" s="317"/>
      <c r="W20" s="317"/>
      <c r="X20" s="317"/>
      <c r="Y20" s="317"/>
      <c r="Z20" s="317"/>
      <c r="AA20" s="317"/>
      <c r="AB20" s="317"/>
      <c r="AC20" s="317"/>
      <c r="AD20" s="317"/>
      <c r="AE20" s="317"/>
      <c r="AF20" s="317"/>
      <c r="AG20" s="317"/>
      <c r="AH20" s="317"/>
      <c r="AI20" s="317"/>
      <c r="AJ20" s="317"/>
      <c r="AK20" s="317"/>
      <c r="AL20" s="317"/>
      <c r="AM20" s="317"/>
      <c r="AN20" s="317"/>
      <c r="AO20" s="317"/>
      <c r="AP20" s="317"/>
      <c r="AQ20" s="317"/>
      <c r="AR20" s="317"/>
      <c r="AS20" s="317"/>
      <c r="AT20" s="317"/>
      <c r="AU20" s="317"/>
      <c r="AV20" s="317"/>
      <c r="AW20" s="317"/>
      <c r="AX20" s="317"/>
      <c r="AY20" s="317"/>
      <c r="AZ20" s="317"/>
      <c r="BA20" s="317"/>
      <c r="BB20" s="317"/>
      <c r="BC20" s="317"/>
      <c r="BD20" s="317"/>
      <c r="BE20" s="317"/>
      <c r="BF20" s="317"/>
      <c r="BG20" s="317"/>
      <c r="BH20" s="317"/>
      <c r="BI20" s="317"/>
      <c r="BJ20" s="317"/>
      <c r="BK20" s="317"/>
      <c r="BL20" s="317"/>
      <c r="BM20" s="317"/>
      <c r="BN20" s="317"/>
      <c r="BO20" s="317"/>
      <c r="BP20" s="317"/>
      <c r="BQ20" s="317"/>
      <c r="BR20" s="317"/>
      <c r="BS20" s="317"/>
      <c r="BT20" s="317"/>
      <c r="BU20" s="317"/>
      <c r="BV20" s="317"/>
      <c r="BW20" s="317"/>
      <c r="BX20" s="317"/>
      <c r="BY20" s="317"/>
      <c r="BZ20" s="317"/>
      <c r="CA20" s="317"/>
      <c r="CB20" s="317"/>
      <c r="CC20" s="317"/>
      <c r="CD20" s="317"/>
      <c r="CE20" s="317"/>
      <c r="CF20" s="317"/>
      <c r="CG20" s="317"/>
      <c r="CH20" s="317"/>
      <c r="CI20" s="317"/>
      <c r="CJ20" s="317"/>
      <c r="CK20" s="317"/>
      <c r="CL20" s="317"/>
      <c r="CM20" s="317"/>
      <c r="CN20" s="317"/>
      <c r="CO20" s="317"/>
      <c r="CP20" s="317"/>
      <c r="CQ20" s="317"/>
      <c r="CR20" s="317"/>
      <c r="CS20" s="317"/>
      <c r="CT20" s="317"/>
      <c r="CU20" s="317"/>
      <c r="CV20" s="317"/>
      <c r="CW20" s="317"/>
      <c r="CX20" s="317"/>
      <c r="CY20" s="317"/>
      <c r="CZ20" s="317"/>
      <c r="DA20" s="317"/>
      <c r="DB20" s="317"/>
      <c r="DC20" s="317"/>
      <c r="DD20" s="317"/>
      <c r="DE20" s="317"/>
      <c r="DF20" s="317"/>
      <c r="DG20" s="317"/>
      <c r="DH20" s="317"/>
      <c r="DI20" s="317"/>
      <c r="DJ20" s="317"/>
      <c r="DK20" s="317"/>
      <c r="DL20" s="317"/>
      <c r="DM20" s="317"/>
      <c r="DN20" s="317"/>
      <c r="DO20" s="317"/>
      <c r="DP20" s="317"/>
      <c r="DQ20" s="317"/>
      <c r="DR20" s="317"/>
      <c r="DS20" s="317"/>
      <c r="DT20" s="317"/>
    </row>
    <row r="21" spans="1:12" ht="22.5">
      <c r="A21" s="348" t="s">
        <v>351</v>
      </c>
      <c r="B21" s="348" t="s">
        <v>655</v>
      </c>
      <c r="C21" s="356" t="s">
        <v>352</v>
      </c>
      <c r="D21" s="342"/>
      <c r="E21" s="343">
        <v>14</v>
      </c>
      <c r="F21" s="303"/>
      <c r="G21" s="351" t="e">
        <f>E21*#REF!</f>
        <v>#REF!</v>
      </c>
      <c r="H21" s="352">
        <f>+E21*F21</f>
        <v>0</v>
      </c>
      <c r="L21" s="347"/>
    </row>
    <row r="22" spans="1:12" ht="15">
      <c r="A22" s="348"/>
      <c r="B22" s="348"/>
      <c r="C22" s="356"/>
      <c r="D22" s="342"/>
      <c r="E22" s="343"/>
      <c r="F22" s="350"/>
      <c r="G22" s="351"/>
      <c r="H22" s="357"/>
      <c r="L22" s="347"/>
    </row>
    <row r="23" spans="1:12" ht="12.75" customHeight="1">
      <c r="A23" s="348" t="s">
        <v>353</v>
      </c>
      <c r="B23" s="348" t="s">
        <v>655</v>
      </c>
      <c r="C23" s="356" t="s">
        <v>354</v>
      </c>
      <c r="D23" s="342"/>
      <c r="E23" s="343">
        <v>5</v>
      </c>
      <c r="F23" s="303"/>
      <c r="G23" s="351" t="e">
        <f>E23*#REF!</f>
        <v>#REF!</v>
      </c>
      <c r="H23" s="352">
        <f>+E23*F23</f>
        <v>0</v>
      </c>
      <c r="L23" s="347"/>
    </row>
    <row r="24" spans="1:12" ht="12" customHeight="1" thickBot="1">
      <c r="A24" s="358"/>
      <c r="B24" s="358"/>
      <c r="C24" s="358"/>
      <c r="D24" s="358"/>
      <c r="E24" s="359"/>
      <c r="F24" s="360"/>
      <c r="G24" s="361"/>
      <c r="H24" s="362"/>
      <c r="L24" s="347"/>
    </row>
    <row r="25" spans="1:124" ht="15" customHeight="1" thickTop="1">
      <c r="A25" s="363" t="s">
        <v>648</v>
      </c>
      <c r="B25" s="681" t="s">
        <v>355</v>
      </c>
      <c r="C25" s="700"/>
      <c r="D25" s="364"/>
      <c r="E25" s="365"/>
      <c r="F25" s="366"/>
      <c r="G25" s="367" t="e">
        <f>SUM(G13:G24)</f>
        <v>#REF!</v>
      </c>
      <c r="H25" s="368">
        <f>SUM(H12:H24)</f>
        <v>0</v>
      </c>
      <c r="I25" s="369"/>
      <c r="J25" s="369"/>
      <c r="K25" s="370"/>
      <c r="L25" s="347"/>
      <c r="M25" s="317"/>
      <c r="N25" s="317"/>
      <c r="O25" s="317"/>
      <c r="P25" s="317"/>
      <c r="Q25" s="317"/>
      <c r="R25" s="317"/>
      <c r="S25" s="317"/>
      <c r="T25" s="317"/>
      <c r="U25" s="317"/>
      <c r="V25" s="317"/>
      <c r="W25" s="317"/>
      <c r="X25" s="317"/>
      <c r="Y25" s="317"/>
      <c r="Z25" s="317"/>
      <c r="AA25" s="317"/>
      <c r="AB25" s="317"/>
      <c r="AC25" s="317"/>
      <c r="AD25" s="317"/>
      <c r="AE25" s="317"/>
      <c r="AF25" s="317"/>
      <c r="AG25" s="317"/>
      <c r="AH25" s="317"/>
      <c r="AI25" s="317"/>
      <c r="AJ25" s="317"/>
      <c r="AK25" s="317"/>
      <c r="AL25" s="317"/>
      <c r="AM25" s="317"/>
      <c r="AN25" s="317"/>
      <c r="AO25" s="317"/>
      <c r="AP25" s="317"/>
      <c r="AQ25" s="317"/>
      <c r="AR25" s="317"/>
      <c r="AS25" s="317"/>
      <c r="AT25" s="317"/>
      <c r="AU25" s="317"/>
      <c r="AV25" s="317"/>
      <c r="AW25" s="317"/>
      <c r="AX25" s="317"/>
      <c r="AY25" s="317"/>
      <c r="AZ25" s="317"/>
      <c r="BA25" s="317"/>
      <c r="BB25" s="317"/>
      <c r="BC25" s="317"/>
      <c r="BD25" s="317"/>
      <c r="BE25" s="317"/>
      <c r="BF25" s="317"/>
      <c r="BG25" s="317"/>
      <c r="BH25" s="317"/>
      <c r="BI25" s="317"/>
      <c r="BJ25" s="317"/>
      <c r="BK25" s="317"/>
      <c r="BL25" s="317"/>
      <c r="BM25" s="317"/>
      <c r="BN25" s="317"/>
      <c r="BO25" s="317"/>
      <c r="BP25" s="317"/>
      <c r="BQ25" s="317"/>
      <c r="BR25" s="317"/>
      <c r="BS25" s="317"/>
      <c r="BT25" s="317"/>
      <c r="BU25" s="317"/>
      <c r="BV25" s="317"/>
      <c r="BW25" s="317"/>
      <c r="BX25" s="317"/>
      <c r="BY25" s="317"/>
      <c r="BZ25" s="317"/>
      <c r="CA25" s="317"/>
      <c r="CB25" s="317"/>
      <c r="CC25" s="317"/>
      <c r="CD25" s="317"/>
      <c r="CE25" s="317"/>
      <c r="CF25" s="317"/>
      <c r="CG25" s="317"/>
      <c r="CH25" s="317"/>
      <c r="CI25" s="317"/>
      <c r="CJ25" s="317"/>
      <c r="CK25" s="317"/>
      <c r="CL25" s="317"/>
      <c r="CM25" s="317"/>
      <c r="CN25" s="317"/>
      <c r="CO25" s="317"/>
      <c r="CP25" s="317"/>
      <c r="CQ25" s="317"/>
      <c r="CR25" s="317"/>
      <c r="CS25" s="317"/>
      <c r="CT25" s="317"/>
      <c r="CU25" s="317"/>
      <c r="CV25" s="317"/>
      <c r="CW25" s="317"/>
      <c r="CX25" s="317"/>
      <c r="CY25" s="317"/>
      <c r="CZ25" s="317"/>
      <c r="DA25" s="317"/>
      <c r="DB25" s="317"/>
      <c r="DC25" s="317"/>
      <c r="DD25" s="317"/>
      <c r="DE25" s="317"/>
      <c r="DF25" s="317"/>
      <c r="DG25" s="317"/>
      <c r="DH25" s="317"/>
      <c r="DI25" s="317"/>
      <c r="DJ25" s="317"/>
      <c r="DK25" s="317"/>
      <c r="DL25" s="317"/>
      <c r="DM25" s="317"/>
      <c r="DN25" s="317"/>
      <c r="DO25" s="317"/>
      <c r="DP25" s="317"/>
      <c r="DQ25" s="317"/>
      <c r="DR25" s="317"/>
      <c r="DS25" s="317"/>
      <c r="DT25" s="317"/>
    </row>
    <row r="26" spans="1:124" ht="12" customHeight="1">
      <c r="A26" s="371"/>
      <c r="B26" s="372"/>
      <c r="C26" s="373"/>
      <c r="D26" s="373"/>
      <c r="E26" s="374"/>
      <c r="F26" s="375"/>
      <c r="G26" s="376"/>
      <c r="H26" s="377"/>
      <c r="I26" s="369"/>
      <c r="J26" s="369"/>
      <c r="K26" s="369"/>
      <c r="L26" s="347"/>
      <c r="M26" s="317"/>
      <c r="N26" s="317"/>
      <c r="O26" s="317"/>
      <c r="P26" s="317"/>
      <c r="Q26" s="317"/>
      <c r="R26" s="317"/>
      <c r="S26" s="317"/>
      <c r="T26" s="317"/>
      <c r="U26" s="317"/>
      <c r="V26" s="317"/>
      <c r="W26" s="317"/>
      <c r="X26" s="317"/>
      <c r="Y26" s="317"/>
      <c r="Z26" s="317"/>
      <c r="AA26" s="317"/>
      <c r="AB26" s="317"/>
      <c r="AC26" s="317"/>
      <c r="AD26" s="317"/>
      <c r="AE26" s="317"/>
      <c r="AF26" s="317"/>
      <c r="AG26" s="317"/>
      <c r="AH26" s="317"/>
      <c r="AI26" s="317"/>
      <c r="AJ26" s="317"/>
      <c r="AK26" s="317"/>
      <c r="AL26" s="317"/>
      <c r="AM26" s="317"/>
      <c r="AN26" s="317"/>
      <c r="AO26" s="317"/>
      <c r="AP26" s="317"/>
      <c r="AQ26" s="317"/>
      <c r="AR26" s="317"/>
      <c r="AS26" s="317"/>
      <c r="AT26" s="317"/>
      <c r="AU26" s="317"/>
      <c r="AV26" s="317"/>
      <c r="AW26" s="317"/>
      <c r="AX26" s="317"/>
      <c r="AY26" s="317"/>
      <c r="AZ26" s="317"/>
      <c r="BA26" s="317"/>
      <c r="BB26" s="317"/>
      <c r="BC26" s="317"/>
      <c r="BD26" s="317"/>
      <c r="BE26" s="317"/>
      <c r="BF26" s="317"/>
      <c r="BG26" s="317"/>
      <c r="BH26" s="317"/>
      <c r="BI26" s="317"/>
      <c r="BJ26" s="317"/>
      <c r="BK26" s="317"/>
      <c r="BL26" s="317"/>
      <c r="BM26" s="317"/>
      <c r="BN26" s="317"/>
      <c r="BO26" s="317"/>
      <c r="BP26" s="317"/>
      <c r="BQ26" s="317"/>
      <c r="BR26" s="317"/>
      <c r="BS26" s="317"/>
      <c r="BT26" s="317"/>
      <c r="BU26" s="317"/>
      <c r="BV26" s="317"/>
      <c r="BW26" s="317"/>
      <c r="BX26" s="317"/>
      <c r="BY26" s="317"/>
      <c r="BZ26" s="317"/>
      <c r="CA26" s="317"/>
      <c r="CB26" s="317"/>
      <c r="CC26" s="317"/>
      <c r="CD26" s="317"/>
      <c r="CE26" s="317"/>
      <c r="CF26" s="317"/>
      <c r="CG26" s="317"/>
      <c r="CH26" s="317"/>
      <c r="CI26" s="317"/>
      <c r="CJ26" s="317"/>
      <c r="CK26" s="317"/>
      <c r="CL26" s="317"/>
      <c r="CM26" s="317"/>
      <c r="CN26" s="317"/>
      <c r="CO26" s="317"/>
      <c r="CP26" s="317"/>
      <c r="CQ26" s="317"/>
      <c r="CR26" s="317"/>
      <c r="CS26" s="317"/>
      <c r="CT26" s="317"/>
      <c r="CU26" s="317"/>
      <c r="CV26" s="317"/>
      <c r="CW26" s="317"/>
      <c r="CX26" s="317"/>
      <c r="CY26" s="317"/>
      <c r="CZ26" s="317"/>
      <c r="DA26" s="317"/>
      <c r="DB26" s="317"/>
      <c r="DC26" s="317"/>
      <c r="DD26" s="317"/>
      <c r="DE26" s="317"/>
      <c r="DF26" s="317"/>
      <c r="DG26" s="317"/>
      <c r="DH26" s="317"/>
      <c r="DI26" s="317"/>
      <c r="DJ26" s="317"/>
      <c r="DK26" s="317"/>
      <c r="DL26" s="317"/>
      <c r="DM26" s="317"/>
      <c r="DN26" s="317"/>
      <c r="DO26" s="317"/>
      <c r="DP26" s="317"/>
      <c r="DQ26" s="317"/>
      <c r="DR26" s="317"/>
      <c r="DS26" s="317"/>
      <c r="DT26" s="317"/>
    </row>
    <row r="27" spans="1:124" ht="15" customHeight="1">
      <c r="A27" s="378" t="s">
        <v>652</v>
      </c>
      <c r="B27" s="687" t="s">
        <v>356</v>
      </c>
      <c r="C27" s="688"/>
      <c r="D27" s="328"/>
      <c r="E27" s="380"/>
      <c r="F27" s="381"/>
      <c r="G27" s="382"/>
      <c r="H27" s="383"/>
      <c r="I27" s="384"/>
      <c r="J27" s="384"/>
      <c r="K27" s="384"/>
      <c r="L27" s="34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7"/>
      <c r="AL27" s="317"/>
      <c r="AM27" s="317"/>
      <c r="AN27" s="317"/>
      <c r="AO27" s="317"/>
      <c r="AP27" s="317"/>
      <c r="AQ27" s="317"/>
      <c r="AR27" s="317"/>
      <c r="AS27" s="317"/>
      <c r="AT27" s="317"/>
      <c r="AU27" s="317"/>
      <c r="AV27" s="317"/>
      <c r="AW27" s="317"/>
      <c r="AX27" s="317"/>
      <c r="AY27" s="317"/>
      <c r="AZ27" s="317"/>
      <c r="BA27" s="317"/>
      <c r="BB27" s="317"/>
      <c r="BC27" s="317"/>
      <c r="BD27" s="317"/>
      <c r="BE27" s="317"/>
      <c r="BF27" s="317"/>
      <c r="BG27" s="317"/>
      <c r="BH27" s="317"/>
      <c r="BI27" s="317"/>
      <c r="BJ27" s="317"/>
      <c r="BK27" s="317"/>
      <c r="BL27" s="317"/>
      <c r="BM27" s="317"/>
      <c r="BN27" s="317"/>
      <c r="BO27" s="317"/>
      <c r="BP27" s="317"/>
      <c r="BQ27" s="317"/>
      <c r="BR27" s="317"/>
      <c r="BS27" s="317"/>
      <c r="BT27" s="317"/>
      <c r="BU27" s="317"/>
      <c r="BV27" s="317"/>
      <c r="BW27" s="317"/>
      <c r="BX27" s="317"/>
      <c r="BY27" s="317"/>
      <c r="BZ27" s="317"/>
      <c r="CA27" s="317"/>
      <c r="CB27" s="317"/>
      <c r="CC27" s="317"/>
      <c r="CD27" s="317"/>
      <c r="CE27" s="317"/>
      <c r="CF27" s="317"/>
      <c r="CG27" s="317"/>
      <c r="CH27" s="317"/>
      <c r="CI27" s="317"/>
      <c r="CJ27" s="317"/>
      <c r="CK27" s="317"/>
      <c r="CL27" s="317"/>
      <c r="CM27" s="317"/>
      <c r="CN27" s="317"/>
      <c r="CO27" s="317"/>
      <c r="CP27" s="317"/>
      <c r="CQ27" s="317"/>
      <c r="CR27" s="317"/>
      <c r="CS27" s="317"/>
      <c r="CT27" s="317"/>
      <c r="CU27" s="317"/>
      <c r="CV27" s="317"/>
      <c r="CW27" s="317"/>
      <c r="CX27" s="317"/>
      <c r="CY27" s="317"/>
      <c r="CZ27" s="317"/>
      <c r="DA27" s="317"/>
      <c r="DB27" s="317"/>
      <c r="DC27" s="317"/>
      <c r="DD27" s="317"/>
      <c r="DE27" s="317"/>
      <c r="DF27" s="317"/>
      <c r="DG27" s="317"/>
      <c r="DH27" s="317"/>
      <c r="DI27" s="317"/>
      <c r="DJ27" s="317"/>
      <c r="DK27" s="317"/>
      <c r="DL27" s="317"/>
      <c r="DM27" s="317"/>
      <c r="DN27" s="317"/>
      <c r="DO27" s="317"/>
      <c r="DP27" s="317"/>
      <c r="DQ27" s="317"/>
      <c r="DR27" s="317"/>
      <c r="DS27" s="317"/>
      <c r="DT27" s="317"/>
    </row>
    <row r="28" spans="1:124" ht="15" customHeight="1">
      <c r="A28" s="378"/>
      <c r="B28" s="379"/>
      <c r="C28" s="385"/>
      <c r="D28" s="328"/>
      <c r="E28" s="380"/>
      <c r="F28" s="381"/>
      <c r="G28" s="382"/>
      <c r="H28" s="383"/>
      <c r="I28" s="384"/>
      <c r="J28" s="384"/>
      <c r="K28" s="384"/>
      <c r="L28" s="347"/>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c r="AJ28" s="317"/>
      <c r="AK28" s="317"/>
      <c r="AL28" s="317"/>
      <c r="AM28" s="317"/>
      <c r="AN28" s="317"/>
      <c r="AO28" s="317"/>
      <c r="AP28" s="317"/>
      <c r="AQ28" s="317"/>
      <c r="AR28" s="317"/>
      <c r="AS28" s="317"/>
      <c r="AT28" s="317"/>
      <c r="AU28" s="317"/>
      <c r="AV28" s="317"/>
      <c r="AW28" s="317"/>
      <c r="AX28" s="317"/>
      <c r="AY28" s="317"/>
      <c r="AZ28" s="317"/>
      <c r="BA28" s="317"/>
      <c r="BB28" s="317"/>
      <c r="BC28" s="317"/>
      <c r="BD28" s="317"/>
      <c r="BE28" s="317"/>
      <c r="BF28" s="317"/>
      <c r="BG28" s="317"/>
      <c r="BH28" s="317"/>
      <c r="BI28" s="317"/>
      <c r="BJ28" s="317"/>
      <c r="BK28" s="317"/>
      <c r="BL28" s="317"/>
      <c r="BM28" s="317"/>
      <c r="BN28" s="317"/>
      <c r="BO28" s="317"/>
      <c r="BP28" s="317"/>
      <c r="BQ28" s="317"/>
      <c r="BR28" s="317"/>
      <c r="BS28" s="317"/>
      <c r="BT28" s="317"/>
      <c r="BU28" s="317"/>
      <c r="BV28" s="317"/>
      <c r="BW28" s="317"/>
      <c r="BX28" s="317"/>
      <c r="BY28" s="317"/>
      <c r="BZ28" s="317"/>
      <c r="CA28" s="317"/>
      <c r="CB28" s="317"/>
      <c r="CC28" s="317"/>
      <c r="CD28" s="317"/>
      <c r="CE28" s="317"/>
      <c r="CF28" s="317"/>
      <c r="CG28" s="317"/>
      <c r="CH28" s="317"/>
      <c r="CI28" s="317"/>
      <c r="CJ28" s="317"/>
      <c r="CK28" s="317"/>
      <c r="CL28" s="317"/>
      <c r="CM28" s="317"/>
      <c r="CN28" s="317"/>
      <c r="CO28" s="317"/>
      <c r="CP28" s="317"/>
      <c r="CQ28" s="317"/>
      <c r="CR28" s="317"/>
      <c r="CS28" s="317"/>
      <c r="CT28" s="317"/>
      <c r="CU28" s="317"/>
      <c r="CV28" s="317"/>
      <c r="CW28" s="317"/>
      <c r="CX28" s="317"/>
      <c r="CY28" s="317"/>
      <c r="CZ28" s="317"/>
      <c r="DA28" s="317"/>
      <c r="DB28" s="317"/>
      <c r="DC28" s="317"/>
      <c r="DD28" s="317"/>
      <c r="DE28" s="317"/>
      <c r="DF28" s="317"/>
      <c r="DG28" s="317"/>
      <c r="DH28" s="317"/>
      <c r="DI28" s="317"/>
      <c r="DJ28" s="317"/>
      <c r="DK28" s="317"/>
      <c r="DL28" s="317"/>
      <c r="DM28" s="317"/>
      <c r="DN28" s="317"/>
      <c r="DO28" s="317"/>
      <c r="DP28" s="317"/>
      <c r="DQ28" s="317"/>
      <c r="DR28" s="317"/>
      <c r="DS28" s="317"/>
      <c r="DT28" s="317"/>
    </row>
    <row r="29" spans="1:12" ht="15" customHeight="1">
      <c r="A29" s="386" t="s">
        <v>680</v>
      </c>
      <c r="B29" s="687" t="s">
        <v>357</v>
      </c>
      <c r="C29" s="689"/>
      <c r="D29" s="387"/>
      <c r="E29" s="388"/>
      <c r="F29" s="350"/>
      <c r="G29" s="351"/>
      <c r="H29" s="352"/>
      <c r="L29" s="347"/>
    </row>
    <row r="30" spans="1:12" ht="12" customHeight="1">
      <c r="A30" s="386"/>
      <c r="B30" s="379"/>
      <c r="C30" s="344"/>
      <c r="D30" s="387"/>
      <c r="E30" s="388"/>
      <c r="F30" s="350"/>
      <c r="G30" s="351"/>
      <c r="H30" s="352"/>
      <c r="L30" s="347"/>
    </row>
    <row r="31" spans="1:12" ht="24" customHeight="1">
      <c r="A31" s="348" t="s">
        <v>358</v>
      </c>
      <c r="B31" s="348" t="s">
        <v>359</v>
      </c>
      <c r="C31" s="356" t="s">
        <v>368</v>
      </c>
      <c r="D31" s="342" t="s">
        <v>369</v>
      </c>
      <c r="E31" s="343">
        <f>9.8+8.8+9.3+6.4</f>
        <v>34.300000000000004</v>
      </c>
      <c r="F31" s="303"/>
      <c r="G31" s="351" t="e">
        <f>E31*#REF!</f>
        <v>#REF!</v>
      </c>
      <c r="H31" s="352">
        <f>+E31*F31</f>
        <v>0</v>
      </c>
      <c r="L31" s="347"/>
    </row>
    <row r="32" spans="1:12" ht="12" customHeight="1">
      <c r="A32" s="386"/>
      <c r="B32" s="379"/>
      <c r="C32" s="344"/>
      <c r="D32" s="387"/>
      <c r="E32" s="388"/>
      <c r="F32" s="350"/>
      <c r="G32" s="351"/>
      <c r="H32" s="352"/>
      <c r="L32" s="347"/>
    </row>
    <row r="33" spans="1:12" ht="24" customHeight="1">
      <c r="A33" s="348" t="s">
        <v>370</v>
      </c>
      <c r="B33" s="348" t="s">
        <v>359</v>
      </c>
      <c r="C33" s="356" t="s">
        <v>371</v>
      </c>
      <c r="D33" s="342" t="s">
        <v>372</v>
      </c>
      <c r="E33" s="343">
        <f>62.8+58.1</f>
        <v>120.9</v>
      </c>
      <c r="F33" s="303"/>
      <c r="G33" s="351" t="e">
        <f>E33*#REF!</f>
        <v>#REF!</v>
      </c>
      <c r="H33" s="352">
        <f>+E33*F33</f>
        <v>0</v>
      </c>
      <c r="L33" s="347"/>
    </row>
    <row r="34" spans="4:12" ht="12" customHeight="1">
      <c r="D34" s="390"/>
      <c r="E34" s="388"/>
      <c r="F34" s="350"/>
      <c r="G34" s="351"/>
      <c r="H34" s="352"/>
      <c r="L34" s="347"/>
    </row>
    <row r="35" spans="1:12" ht="33.75" customHeight="1">
      <c r="A35" s="353" t="s">
        <v>373</v>
      </c>
      <c r="B35" s="348" t="s">
        <v>374</v>
      </c>
      <c r="C35" s="356" t="s">
        <v>375</v>
      </c>
      <c r="D35" s="342" t="s">
        <v>376</v>
      </c>
      <c r="E35" s="343">
        <f>12.5+12.8</f>
        <v>25.3</v>
      </c>
      <c r="F35" s="303"/>
      <c r="G35" s="351" t="e">
        <f>E35*#REF!</f>
        <v>#REF!</v>
      </c>
      <c r="H35" s="352">
        <f>+E35*F35</f>
        <v>0</v>
      </c>
      <c r="L35" s="347"/>
    </row>
    <row r="36" spans="1:12" ht="12" customHeight="1">
      <c r="A36" s="348"/>
      <c r="B36" s="348"/>
      <c r="C36" s="356"/>
      <c r="D36" s="342"/>
      <c r="E36" s="388"/>
      <c r="F36" s="350"/>
      <c r="G36" s="351"/>
      <c r="H36" s="352"/>
      <c r="L36" s="347"/>
    </row>
    <row r="37" spans="1:12" ht="24" customHeight="1">
      <c r="A37" s="353" t="s">
        <v>377</v>
      </c>
      <c r="B37" s="348" t="s">
        <v>374</v>
      </c>
      <c r="C37" s="356" t="s">
        <v>378</v>
      </c>
      <c r="D37" s="342" t="s">
        <v>379</v>
      </c>
      <c r="E37" s="343">
        <f>(9.7+8.6)*2</f>
        <v>36.599999999999994</v>
      </c>
      <c r="F37" s="303"/>
      <c r="G37" s="351" t="e">
        <f>E37*#REF!</f>
        <v>#REF!</v>
      </c>
      <c r="H37" s="352">
        <f>+E37*F37</f>
        <v>0</v>
      </c>
      <c r="L37" s="347"/>
    </row>
    <row r="38" spans="1:12" ht="12" customHeight="1">
      <c r="A38" s="353"/>
      <c r="B38" s="348"/>
      <c r="C38" s="356"/>
      <c r="D38" s="342"/>
      <c r="E38" s="343"/>
      <c r="F38" s="350"/>
      <c r="G38" s="351"/>
      <c r="H38" s="352"/>
      <c r="L38" s="347"/>
    </row>
    <row r="39" spans="1:12" ht="13.5" customHeight="1">
      <c r="A39" s="348" t="s">
        <v>380</v>
      </c>
      <c r="B39" s="348" t="s">
        <v>374</v>
      </c>
      <c r="C39" s="356" t="s">
        <v>381</v>
      </c>
      <c r="D39" s="342" t="s">
        <v>382</v>
      </c>
      <c r="E39" s="343">
        <f>3.2*2</f>
        <v>6.4</v>
      </c>
      <c r="F39" s="303"/>
      <c r="G39" s="351" t="e">
        <f>E39*#REF!</f>
        <v>#REF!</v>
      </c>
      <c r="H39" s="352">
        <f>+E39*F39</f>
        <v>0</v>
      </c>
      <c r="L39" s="347"/>
    </row>
    <row r="40" spans="1:12" ht="12" customHeight="1" thickBot="1">
      <c r="A40" s="391"/>
      <c r="B40" s="391"/>
      <c r="C40" s="392"/>
      <c r="D40" s="393"/>
      <c r="E40" s="359"/>
      <c r="F40" s="394"/>
      <c r="G40" s="395"/>
      <c r="H40" s="362"/>
      <c r="L40" s="347"/>
    </row>
    <row r="41" spans="1:124" ht="15" customHeight="1" thickTop="1">
      <c r="A41" s="396" t="s">
        <v>652</v>
      </c>
      <c r="B41" s="681" t="s">
        <v>383</v>
      </c>
      <c r="C41" s="682"/>
      <c r="D41" s="397"/>
      <c r="E41" s="365"/>
      <c r="F41" s="366"/>
      <c r="G41" s="367" t="e">
        <f>SUM(G29:G40)</f>
        <v>#REF!</v>
      </c>
      <c r="H41" s="368">
        <f>SUM(H29:H40)</f>
        <v>0</v>
      </c>
      <c r="I41" s="369"/>
      <c r="J41" s="369"/>
      <c r="K41" s="370"/>
      <c r="L41" s="347"/>
      <c r="M41" s="317"/>
      <c r="N41" s="317"/>
      <c r="O41" s="317"/>
      <c r="P41" s="317"/>
      <c r="Q41" s="317"/>
      <c r="R41" s="317"/>
      <c r="S41" s="317"/>
      <c r="T41" s="317"/>
      <c r="U41" s="317"/>
      <c r="V41" s="317"/>
      <c r="W41" s="317"/>
      <c r="X41" s="317"/>
      <c r="Y41" s="317"/>
      <c r="Z41" s="317"/>
      <c r="AA41" s="317"/>
      <c r="AB41" s="317"/>
      <c r="AC41" s="317"/>
      <c r="AD41" s="317"/>
      <c r="AE41" s="317"/>
      <c r="AF41" s="317"/>
      <c r="AG41" s="317"/>
      <c r="AH41" s="317"/>
      <c r="AI41" s="317"/>
      <c r="AJ41" s="317"/>
      <c r="AK41" s="317"/>
      <c r="AL41" s="317"/>
      <c r="AM41" s="317"/>
      <c r="AN41" s="317"/>
      <c r="AO41" s="317"/>
      <c r="AP41" s="317"/>
      <c r="AQ41" s="317"/>
      <c r="AR41" s="317"/>
      <c r="AS41" s="317"/>
      <c r="AT41" s="317"/>
      <c r="AU41" s="317"/>
      <c r="AV41" s="317"/>
      <c r="AW41" s="317"/>
      <c r="AX41" s="317"/>
      <c r="AY41" s="317"/>
      <c r="AZ41" s="317"/>
      <c r="BA41" s="317"/>
      <c r="BB41" s="317"/>
      <c r="BC41" s="317"/>
      <c r="BD41" s="317"/>
      <c r="BE41" s="317"/>
      <c r="BF41" s="317"/>
      <c r="BG41" s="317"/>
      <c r="BH41" s="317"/>
      <c r="BI41" s="317"/>
      <c r="BJ41" s="317"/>
      <c r="BK41" s="317"/>
      <c r="BL41" s="317"/>
      <c r="BM41" s="317"/>
      <c r="BN41" s="317"/>
      <c r="BO41" s="317"/>
      <c r="BP41" s="317"/>
      <c r="BQ41" s="317"/>
      <c r="BR41" s="317"/>
      <c r="BS41" s="317"/>
      <c r="BT41" s="317"/>
      <c r="BU41" s="317"/>
      <c r="BV41" s="317"/>
      <c r="BW41" s="317"/>
      <c r="BX41" s="317"/>
      <c r="BY41" s="317"/>
      <c r="BZ41" s="317"/>
      <c r="CA41" s="317"/>
      <c r="CB41" s="317"/>
      <c r="CC41" s="317"/>
      <c r="CD41" s="317"/>
      <c r="CE41" s="317"/>
      <c r="CF41" s="317"/>
      <c r="CG41" s="317"/>
      <c r="CH41" s="317"/>
      <c r="CI41" s="317"/>
      <c r="CJ41" s="317"/>
      <c r="CK41" s="317"/>
      <c r="CL41" s="317"/>
      <c r="CM41" s="317"/>
      <c r="CN41" s="317"/>
      <c r="CO41" s="317"/>
      <c r="CP41" s="317"/>
      <c r="CQ41" s="317"/>
      <c r="CR41" s="317"/>
      <c r="CS41" s="317"/>
      <c r="CT41" s="317"/>
      <c r="CU41" s="317"/>
      <c r="CV41" s="317"/>
      <c r="CW41" s="317"/>
      <c r="CX41" s="317"/>
      <c r="CY41" s="317"/>
      <c r="CZ41" s="317"/>
      <c r="DA41" s="317"/>
      <c r="DB41" s="317"/>
      <c r="DC41" s="317"/>
      <c r="DD41" s="317"/>
      <c r="DE41" s="317"/>
      <c r="DF41" s="317"/>
      <c r="DG41" s="317"/>
      <c r="DH41" s="317"/>
      <c r="DI41" s="317"/>
      <c r="DJ41" s="317"/>
      <c r="DK41" s="317"/>
      <c r="DL41" s="317"/>
      <c r="DM41" s="317"/>
      <c r="DN41" s="317"/>
      <c r="DO41" s="317"/>
      <c r="DP41" s="317"/>
      <c r="DQ41" s="317"/>
      <c r="DR41" s="317"/>
      <c r="DS41" s="317"/>
      <c r="DT41" s="317"/>
    </row>
    <row r="42" spans="1:124" ht="15" customHeight="1">
      <c r="A42" s="386"/>
      <c r="B42" s="341"/>
      <c r="C42" s="398"/>
      <c r="D42" s="399"/>
      <c r="E42" s="374"/>
      <c r="F42" s="400"/>
      <c r="G42" s="401"/>
      <c r="H42" s="402"/>
      <c r="I42" s="369"/>
      <c r="J42" s="369"/>
      <c r="K42" s="370"/>
      <c r="L42" s="347"/>
      <c r="M42" s="317"/>
      <c r="N42" s="317"/>
      <c r="O42" s="317"/>
      <c r="P42" s="317"/>
      <c r="Q42" s="317"/>
      <c r="R42" s="317"/>
      <c r="S42" s="317"/>
      <c r="T42" s="317"/>
      <c r="U42" s="317"/>
      <c r="V42" s="317"/>
      <c r="W42" s="317"/>
      <c r="X42" s="317"/>
      <c r="Y42" s="317"/>
      <c r="Z42" s="317"/>
      <c r="AA42" s="317"/>
      <c r="AB42" s="317"/>
      <c r="AC42" s="317"/>
      <c r="AD42" s="317"/>
      <c r="AE42" s="317"/>
      <c r="AF42" s="317"/>
      <c r="AG42" s="317"/>
      <c r="AH42" s="317"/>
      <c r="AI42" s="317"/>
      <c r="AJ42" s="317"/>
      <c r="AK42" s="317"/>
      <c r="AL42" s="317"/>
      <c r="AM42" s="317"/>
      <c r="AN42" s="317"/>
      <c r="AO42" s="317"/>
      <c r="AP42" s="317"/>
      <c r="AQ42" s="317"/>
      <c r="AR42" s="317"/>
      <c r="AS42" s="317"/>
      <c r="AT42" s="317"/>
      <c r="AU42" s="317"/>
      <c r="AV42" s="317"/>
      <c r="AW42" s="317"/>
      <c r="AX42" s="317"/>
      <c r="AY42" s="317"/>
      <c r="AZ42" s="317"/>
      <c r="BA42" s="317"/>
      <c r="BB42" s="317"/>
      <c r="BC42" s="317"/>
      <c r="BD42" s="317"/>
      <c r="BE42" s="317"/>
      <c r="BF42" s="317"/>
      <c r="BG42" s="317"/>
      <c r="BH42" s="317"/>
      <c r="BI42" s="317"/>
      <c r="BJ42" s="317"/>
      <c r="BK42" s="317"/>
      <c r="BL42" s="317"/>
      <c r="BM42" s="317"/>
      <c r="BN42" s="317"/>
      <c r="BO42" s="317"/>
      <c r="BP42" s="317"/>
      <c r="BQ42" s="317"/>
      <c r="BR42" s="317"/>
      <c r="BS42" s="317"/>
      <c r="BT42" s="317"/>
      <c r="BU42" s="317"/>
      <c r="BV42" s="317"/>
      <c r="BW42" s="317"/>
      <c r="BX42" s="317"/>
      <c r="BY42" s="317"/>
      <c r="BZ42" s="317"/>
      <c r="CA42" s="317"/>
      <c r="CB42" s="317"/>
      <c r="CC42" s="317"/>
      <c r="CD42" s="317"/>
      <c r="CE42" s="317"/>
      <c r="CF42" s="317"/>
      <c r="CG42" s="317"/>
      <c r="CH42" s="317"/>
      <c r="CI42" s="317"/>
      <c r="CJ42" s="317"/>
      <c r="CK42" s="317"/>
      <c r="CL42" s="317"/>
      <c r="CM42" s="317"/>
      <c r="CN42" s="317"/>
      <c r="CO42" s="317"/>
      <c r="CP42" s="317"/>
      <c r="CQ42" s="317"/>
      <c r="CR42" s="317"/>
      <c r="CS42" s="317"/>
      <c r="CT42" s="317"/>
      <c r="CU42" s="317"/>
      <c r="CV42" s="317"/>
      <c r="CW42" s="317"/>
      <c r="CX42" s="317"/>
      <c r="CY42" s="317"/>
      <c r="CZ42" s="317"/>
      <c r="DA42" s="317"/>
      <c r="DB42" s="317"/>
      <c r="DC42" s="317"/>
      <c r="DD42" s="317"/>
      <c r="DE42" s="317"/>
      <c r="DF42" s="317"/>
      <c r="DG42" s="317"/>
      <c r="DH42" s="317"/>
      <c r="DI42" s="317"/>
      <c r="DJ42" s="317"/>
      <c r="DK42" s="317"/>
      <c r="DL42" s="317"/>
      <c r="DM42" s="317"/>
      <c r="DN42" s="317"/>
      <c r="DO42" s="317"/>
      <c r="DP42" s="317"/>
      <c r="DQ42" s="317"/>
      <c r="DR42" s="317"/>
      <c r="DS42" s="317"/>
      <c r="DT42" s="317"/>
    </row>
    <row r="43" spans="1:124" ht="15" customHeight="1">
      <c r="A43" s="340" t="s">
        <v>663</v>
      </c>
      <c r="B43" s="687" t="s">
        <v>384</v>
      </c>
      <c r="C43" s="688"/>
      <c r="D43" s="328"/>
      <c r="E43" s="380"/>
      <c r="F43" s="381"/>
      <c r="G43" s="382"/>
      <c r="H43" s="383"/>
      <c r="I43" s="369"/>
      <c r="J43" s="369"/>
      <c r="K43" s="370"/>
      <c r="L43" s="347"/>
      <c r="M43" s="317"/>
      <c r="N43" s="317"/>
      <c r="O43" s="317"/>
      <c r="P43" s="317"/>
      <c r="Q43" s="317"/>
      <c r="R43" s="317"/>
      <c r="S43" s="317"/>
      <c r="T43" s="317"/>
      <c r="U43" s="317"/>
      <c r="V43" s="317"/>
      <c r="W43" s="317"/>
      <c r="X43" s="317"/>
      <c r="Y43" s="317"/>
      <c r="Z43" s="317"/>
      <c r="AA43" s="317"/>
      <c r="AB43" s="317"/>
      <c r="AC43" s="317"/>
      <c r="AD43" s="317"/>
      <c r="AE43" s="317"/>
      <c r="AF43" s="317"/>
      <c r="AG43" s="317"/>
      <c r="AH43" s="317"/>
      <c r="AI43" s="317"/>
      <c r="AJ43" s="317"/>
      <c r="AK43" s="317"/>
      <c r="AL43" s="317"/>
      <c r="AM43" s="317"/>
      <c r="AN43" s="317"/>
      <c r="AO43" s="317"/>
      <c r="AP43" s="317"/>
      <c r="AQ43" s="317"/>
      <c r="AR43" s="317"/>
      <c r="AS43" s="317"/>
      <c r="AT43" s="317"/>
      <c r="AU43" s="317"/>
      <c r="AV43" s="317"/>
      <c r="AW43" s="317"/>
      <c r="AX43" s="317"/>
      <c r="AY43" s="317"/>
      <c r="AZ43" s="317"/>
      <c r="BA43" s="317"/>
      <c r="BB43" s="317"/>
      <c r="BC43" s="317"/>
      <c r="BD43" s="317"/>
      <c r="BE43" s="317"/>
      <c r="BF43" s="317"/>
      <c r="BG43" s="317"/>
      <c r="BH43" s="317"/>
      <c r="BI43" s="317"/>
      <c r="BJ43" s="317"/>
      <c r="BK43" s="317"/>
      <c r="BL43" s="317"/>
      <c r="BM43" s="317"/>
      <c r="BN43" s="317"/>
      <c r="BO43" s="317"/>
      <c r="BP43" s="317"/>
      <c r="BQ43" s="317"/>
      <c r="BR43" s="317"/>
      <c r="BS43" s="317"/>
      <c r="BT43" s="317"/>
      <c r="BU43" s="317"/>
      <c r="BV43" s="317"/>
      <c r="BW43" s="317"/>
      <c r="BX43" s="317"/>
      <c r="BY43" s="317"/>
      <c r="BZ43" s="317"/>
      <c r="CA43" s="317"/>
      <c r="CB43" s="317"/>
      <c r="CC43" s="317"/>
      <c r="CD43" s="317"/>
      <c r="CE43" s="317"/>
      <c r="CF43" s="317"/>
      <c r="CG43" s="317"/>
      <c r="CH43" s="317"/>
      <c r="CI43" s="317"/>
      <c r="CJ43" s="317"/>
      <c r="CK43" s="317"/>
      <c r="CL43" s="317"/>
      <c r="CM43" s="317"/>
      <c r="CN43" s="317"/>
      <c r="CO43" s="317"/>
      <c r="CP43" s="317"/>
      <c r="CQ43" s="317"/>
      <c r="CR43" s="317"/>
      <c r="CS43" s="317"/>
      <c r="CT43" s="317"/>
      <c r="CU43" s="317"/>
      <c r="CV43" s="317"/>
      <c r="CW43" s="317"/>
      <c r="CX43" s="317"/>
      <c r="CY43" s="317"/>
      <c r="CZ43" s="317"/>
      <c r="DA43" s="317"/>
      <c r="DB43" s="317"/>
      <c r="DC43" s="317"/>
      <c r="DD43" s="317"/>
      <c r="DE43" s="317"/>
      <c r="DF43" s="317"/>
      <c r="DG43" s="317"/>
      <c r="DH43" s="317"/>
      <c r="DI43" s="317"/>
      <c r="DJ43" s="317"/>
      <c r="DK43" s="317"/>
      <c r="DL43" s="317"/>
      <c r="DM43" s="317"/>
      <c r="DN43" s="317"/>
      <c r="DO43" s="317"/>
      <c r="DP43" s="317"/>
      <c r="DQ43" s="317"/>
      <c r="DR43" s="317"/>
      <c r="DS43" s="317"/>
      <c r="DT43" s="317"/>
    </row>
    <row r="44" spans="1:124" ht="12.75" customHeight="1">
      <c r="A44" s="378"/>
      <c r="B44" s="344"/>
      <c r="C44" s="385"/>
      <c r="D44" s="346"/>
      <c r="E44" s="380"/>
      <c r="F44" s="381"/>
      <c r="G44" s="382"/>
      <c r="H44" s="383"/>
      <c r="I44" s="369"/>
      <c r="J44" s="369"/>
      <c r="K44" s="370"/>
      <c r="L44" s="347"/>
      <c r="M44" s="317"/>
      <c r="N44" s="317"/>
      <c r="O44" s="317"/>
      <c r="P44" s="317"/>
      <c r="Q44" s="317"/>
      <c r="R44" s="317"/>
      <c r="S44" s="317"/>
      <c r="T44" s="317"/>
      <c r="U44" s="317"/>
      <c r="V44" s="317"/>
      <c r="W44" s="317"/>
      <c r="X44" s="317"/>
      <c r="Y44" s="317"/>
      <c r="Z44" s="317"/>
      <c r="AA44" s="317"/>
      <c r="AB44" s="317"/>
      <c r="AC44" s="317"/>
      <c r="AD44" s="317"/>
      <c r="AE44" s="317"/>
      <c r="AF44" s="317"/>
      <c r="AG44" s="317"/>
      <c r="AH44" s="317"/>
      <c r="AI44" s="317"/>
      <c r="AJ44" s="317"/>
      <c r="AK44" s="317"/>
      <c r="AL44" s="317"/>
      <c r="AM44" s="317"/>
      <c r="AN44" s="317"/>
      <c r="AO44" s="317"/>
      <c r="AP44" s="317"/>
      <c r="AQ44" s="317"/>
      <c r="AR44" s="317"/>
      <c r="AS44" s="317"/>
      <c r="AT44" s="317"/>
      <c r="AU44" s="317"/>
      <c r="AV44" s="317"/>
      <c r="AW44" s="317"/>
      <c r="AX44" s="317"/>
      <c r="AY44" s="317"/>
      <c r="AZ44" s="317"/>
      <c r="BA44" s="317"/>
      <c r="BB44" s="317"/>
      <c r="BC44" s="317"/>
      <c r="BD44" s="317"/>
      <c r="BE44" s="317"/>
      <c r="BF44" s="317"/>
      <c r="BG44" s="317"/>
      <c r="BH44" s="317"/>
      <c r="BI44" s="317"/>
      <c r="BJ44" s="317"/>
      <c r="BK44" s="317"/>
      <c r="BL44" s="317"/>
      <c r="BM44" s="317"/>
      <c r="BN44" s="317"/>
      <c r="BO44" s="317"/>
      <c r="BP44" s="317"/>
      <c r="BQ44" s="317"/>
      <c r="BR44" s="317"/>
      <c r="BS44" s="317"/>
      <c r="BT44" s="317"/>
      <c r="BU44" s="317"/>
      <c r="BV44" s="317"/>
      <c r="BW44" s="317"/>
      <c r="BX44" s="317"/>
      <c r="BY44" s="317"/>
      <c r="BZ44" s="317"/>
      <c r="CA44" s="317"/>
      <c r="CB44" s="317"/>
      <c r="CC44" s="317"/>
      <c r="CD44" s="317"/>
      <c r="CE44" s="317"/>
      <c r="CF44" s="317"/>
      <c r="CG44" s="317"/>
      <c r="CH44" s="317"/>
      <c r="CI44" s="317"/>
      <c r="CJ44" s="317"/>
      <c r="CK44" s="317"/>
      <c r="CL44" s="317"/>
      <c r="CM44" s="317"/>
      <c r="CN44" s="317"/>
      <c r="CO44" s="317"/>
      <c r="CP44" s="317"/>
      <c r="CQ44" s="317"/>
      <c r="CR44" s="317"/>
      <c r="CS44" s="317"/>
      <c r="CT44" s="317"/>
      <c r="CU44" s="317"/>
      <c r="CV44" s="317"/>
      <c r="CW44" s="317"/>
      <c r="CX44" s="317"/>
      <c r="CY44" s="317"/>
      <c r="CZ44" s="317"/>
      <c r="DA44" s="317"/>
      <c r="DB44" s="317"/>
      <c r="DC44" s="317"/>
      <c r="DD44" s="317"/>
      <c r="DE44" s="317"/>
      <c r="DF44" s="317"/>
      <c r="DG44" s="317"/>
      <c r="DH44" s="317"/>
      <c r="DI44" s="317"/>
      <c r="DJ44" s="317"/>
      <c r="DK44" s="317"/>
      <c r="DL44" s="317"/>
      <c r="DM44" s="317"/>
      <c r="DN44" s="317"/>
      <c r="DO44" s="317"/>
      <c r="DP44" s="317"/>
      <c r="DQ44" s="317"/>
      <c r="DR44" s="317"/>
      <c r="DS44" s="317"/>
      <c r="DT44" s="317"/>
    </row>
    <row r="45" spans="1:124" ht="15" customHeight="1">
      <c r="A45" s="386" t="s">
        <v>298</v>
      </c>
      <c r="B45" s="687" t="s">
        <v>299</v>
      </c>
      <c r="C45" s="689"/>
      <c r="D45" s="403"/>
      <c r="E45" s="380"/>
      <c r="F45" s="381"/>
      <c r="G45" s="382"/>
      <c r="H45" s="383"/>
      <c r="I45" s="369"/>
      <c r="J45" s="369"/>
      <c r="K45" s="370"/>
      <c r="L45" s="347"/>
      <c r="M45" s="317"/>
      <c r="N45" s="317"/>
      <c r="O45" s="317"/>
      <c r="P45" s="317"/>
      <c r="Q45" s="317"/>
      <c r="R45" s="317"/>
      <c r="S45" s="317"/>
      <c r="T45" s="317"/>
      <c r="U45" s="317"/>
      <c r="V45" s="317"/>
      <c r="W45" s="317"/>
      <c r="X45" s="317"/>
      <c r="Y45" s="317"/>
      <c r="Z45" s="317"/>
      <c r="AA45" s="317"/>
      <c r="AB45" s="317"/>
      <c r="AC45" s="317"/>
      <c r="AD45" s="317"/>
      <c r="AE45" s="317"/>
      <c r="AF45" s="317"/>
      <c r="AG45" s="317"/>
      <c r="AH45" s="317"/>
      <c r="AI45" s="317"/>
      <c r="AJ45" s="317"/>
      <c r="AK45" s="317"/>
      <c r="AL45" s="317"/>
      <c r="AM45" s="317"/>
      <c r="AN45" s="317"/>
      <c r="AO45" s="317"/>
      <c r="AP45" s="317"/>
      <c r="AQ45" s="317"/>
      <c r="AR45" s="317"/>
      <c r="AS45" s="317"/>
      <c r="AT45" s="317"/>
      <c r="AU45" s="317"/>
      <c r="AV45" s="317"/>
      <c r="AW45" s="317"/>
      <c r="AX45" s="317"/>
      <c r="AY45" s="317"/>
      <c r="AZ45" s="317"/>
      <c r="BA45" s="317"/>
      <c r="BB45" s="317"/>
      <c r="BC45" s="317"/>
      <c r="BD45" s="317"/>
      <c r="BE45" s="317"/>
      <c r="BF45" s="317"/>
      <c r="BG45" s="317"/>
      <c r="BH45" s="317"/>
      <c r="BI45" s="317"/>
      <c r="BJ45" s="317"/>
      <c r="BK45" s="317"/>
      <c r="BL45" s="317"/>
      <c r="BM45" s="317"/>
      <c r="BN45" s="317"/>
      <c r="BO45" s="317"/>
      <c r="BP45" s="317"/>
      <c r="BQ45" s="317"/>
      <c r="BR45" s="317"/>
      <c r="BS45" s="317"/>
      <c r="BT45" s="317"/>
      <c r="BU45" s="317"/>
      <c r="BV45" s="317"/>
      <c r="BW45" s="317"/>
      <c r="BX45" s="317"/>
      <c r="BY45" s="317"/>
      <c r="BZ45" s="317"/>
      <c r="CA45" s="317"/>
      <c r="CB45" s="317"/>
      <c r="CC45" s="317"/>
      <c r="CD45" s="317"/>
      <c r="CE45" s="317"/>
      <c r="CF45" s="317"/>
      <c r="CG45" s="317"/>
      <c r="CH45" s="317"/>
      <c r="CI45" s="317"/>
      <c r="CJ45" s="317"/>
      <c r="CK45" s="317"/>
      <c r="CL45" s="317"/>
      <c r="CM45" s="317"/>
      <c r="CN45" s="317"/>
      <c r="CO45" s="317"/>
      <c r="CP45" s="317"/>
      <c r="CQ45" s="317"/>
      <c r="CR45" s="317"/>
      <c r="CS45" s="317"/>
      <c r="CT45" s="317"/>
      <c r="CU45" s="317"/>
      <c r="CV45" s="317"/>
      <c r="CW45" s="317"/>
      <c r="CX45" s="317"/>
      <c r="CY45" s="317"/>
      <c r="CZ45" s="317"/>
      <c r="DA45" s="317"/>
      <c r="DB45" s="317"/>
      <c r="DC45" s="317"/>
      <c r="DD45" s="317"/>
      <c r="DE45" s="317"/>
      <c r="DF45" s="317"/>
      <c r="DG45" s="317"/>
      <c r="DH45" s="317"/>
      <c r="DI45" s="317"/>
      <c r="DJ45" s="317"/>
      <c r="DK45" s="317"/>
      <c r="DL45" s="317"/>
      <c r="DM45" s="317"/>
      <c r="DN45" s="317"/>
      <c r="DO45" s="317"/>
      <c r="DP45" s="317"/>
      <c r="DQ45" s="317"/>
      <c r="DR45" s="317"/>
      <c r="DS45" s="317"/>
      <c r="DT45" s="317"/>
    </row>
    <row r="46" spans="1:124" ht="15" customHeight="1">
      <c r="A46" s="386"/>
      <c r="B46" s="379"/>
      <c r="C46" s="344"/>
      <c r="D46" s="403"/>
      <c r="E46" s="380"/>
      <c r="F46" s="381"/>
      <c r="G46" s="382"/>
      <c r="H46" s="383"/>
      <c r="I46" s="369"/>
      <c r="J46" s="369"/>
      <c r="K46" s="370"/>
      <c r="L46" s="347"/>
      <c r="M46" s="317"/>
      <c r="N46" s="317"/>
      <c r="O46" s="317"/>
      <c r="P46" s="317"/>
      <c r="Q46" s="317"/>
      <c r="R46" s="317"/>
      <c r="S46" s="317"/>
      <c r="T46" s="317"/>
      <c r="U46" s="317"/>
      <c r="V46" s="317"/>
      <c r="W46" s="317"/>
      <c r="X46" s="317"/>
      <c r="Y46" s="317"/>
      <c r="Z46" s="317"/>
      <c r="AA46" s="317"/>
      <c r="AB46" s="317"/>
      <c r="AC46" s="317"/>
      <c r="AD46" s="317"/>
      <c r="AE46" s="317"/>
      <c r="AF46" s="317"/>
      <c r="AG46" s="317"/>
      <c r="AH46" s="317"/>
      <c r="AI46" s="317"/>
      <c r="AJ46" s="317"/>
      <c r="AK46" s="317"/>
      <c r="AL46" s="317"/>
      <c r="AM46" s="317"/>
      <c r="AN46" s="317"/>
      <c r="AO46" s="317"/>
      <c r="AP46" s="317"/>
      <c r="AQ46" s="317"/>
      <c r="AR46" s="317"/>
      <c r="AS46" s="317"/>
      <c r="AT46" s="317"/>
      <c r="AU46" s="317"/>
      <c r="AV46" s="317"/>
      <c r="AW46" s="317"/>
      <c r="AX46" s="317"/>
      <c r="AY46" s="317"/>
      <c r="AZ46" s="317"/>
      <c r="BA46" s="317"/>
      <c r="BB46" s="317"/>
      <c r="BC46" s="317"/>
      <c r="BD46" s="317"/>
      <c r="BE46" s="317"/>
      <c r="BF46" s="317"/>
      <c r="BG46" s="317"/>
      <c r="BH46" s="317"/>
      <c r="BI46" s="317"/>
      <c r="BJ46" s="317"/>
      <c r="BK46" s="317"/>
      <c r="BL46" s="317"/>
      <c r="BM46" s="317"/>
      <c r="BN46" s="317"/>
      <c r="BO46" s="317"/>
      <c r="BP46" s="317"/>
      <c r="BQ46" s="317"/>
      <c r="BR46" s="317"/>
      <c r="BS46" s="317"/>
      <c r="BT46" s="317"/>
      <c r="BU46" s="317"/>
      <c r="BV46" s="317"/>
      <c r="BW46" s="317"/>
      <c r="BX46" s="317"/>
      <c r="BY46" s="317"/>
      <c r="BZ46" s="317"/>
      <c r="CA46" s="317"/>
      <c r="CB46" s="317"/>
      <c r="CC46" s="317"/>
      <c r="CD46" s="317"/>
      <c r="CE46" s="317"/>
      <c r="CF46" s="317"/>
      <c r="CG46" s="317"/>
      <c r="CH46" s="317"/>
      <c r="CI46" s="317"/>
      <c r="CJ46" s="317"/>
      <c r="CK46" s="317"/>
      <c r="CL46" s="317"/>
      <c r="CM46" s="317"/>
      <c r="CN46" s="317"/>
      <c r="CO46" s="317"/>
      <c r="CP46" s="317"/>
      <c r="CQ46" s="317"/>
      <c r="CR46" s="317"/>
      <c r="CS46" s="317"/>
      <c r="CT46" s="317"/>
      <c r="CU46" s="317"/>
      <c r="CV46" s="317"/>
      <c r="CW46" s="317"/>
      <c r="CX46" s="317"/>
      <c r="CY46" s="317"/>
      <c r="CZ46" s="317"/>
      <c r="DA46" s="317"/>
      <c r="DB46" s="317"/>
      <c r="DC46" s="317"/>
      <c r="DD46" s="317"/>
      <c r="DE46" s="317"/>
      <c r="DF46" s="317"/>
      <c r="DG46" s="317"/>
      <c r="DH46" s="317"/>
      <c r="DI46" s="317"/>
      <c r="DJ46" s="317"/>
      <c r="DK46" s="317"/>
      <c r="DL46" s="317"/>
      <c r="DM46" s="317"/>
      <c r="DN46" s="317"/>
      <c r="DO46" s="317"/>
      <c r="DP46" s="317"/>
      <c r="DQ46" s="317"/>
      <c r="DR46" s="317"/>
      <c r="DS46" s="317"/>
      <c r="DT46" s="317"/>
    </row>
    <row r="47" spans="1:124" ht="24.75" customHeight="1">
      <c r="A47" s="353" t="s">
        <v>305</v>
      </c>
      <c r="B47" s="348" t="s">
        <v>385</v>
      </c>
      <c r="C47" s="404" t="s">
        <v>306</v>
      </c>
      <c r="D47" s="342"/>
      <c r="E47" s="405">
        <v>120</v>
      </c>
      <c r="F47" s="303"/>
      <c r="G47" s="351" t="e">
        <f>E47*#REF!</f>
        <v>#REF!</v>
      </c>
      <c r="H47" s="352">
        <f>+E47*F47</f>
        <v>0</v>
      </c>
      <c r="I47" s="369"/>
      <c r="J47" s="369"/>
      <c r="K47" s="370"/>
      <c r="L47" s="347"/>
      <c r="M47" s="317"/>
      <c r="N47" s="317"/>
      <c r="O47" s="317"/>
      <c r="P47" s="317"/>
      <c r="Q47" s="317"/>
      <c r="R47" s="317"/>
      <c r="S47" s="317"/>
      <c r="T47" s="317"/>
      <c r="U47" s="317"/>
      <c r="V47" s="317"/>
      <c r="W47" s="317"/>
      <c r="X47" s="317"/>
      <c r="Y47" s="317"/>
      <c r="Z47" s="317"/>
      <c r="AA47" s="317"/>
      <c r="AB47" s="317"/>
      <c r="AC47" s="317"/>
      <c r="AD47" s="317"/>
      <c r="AE47" s="317"/>
      <c r="AF47" s="317"/>
      <c r="AG47" s="317"/>
      <c r="AH47" s="317"/>
      <c r="AI47" s="317"/>
      <c r="AJ47" s="317"/>
      <c r="AK47" s="317"/>
      <c r="AL47" s="317"/>
      <c r="AM47" s="317"/>
      <c r="AN47" s="317"/>
      <c r="AO47" s="317"/>
      <c r="AP47" s="317"/>
      <c r="AQ47" s="317"/>
      <c r="AR47" s="317"/>
      <c r="AS47" s="317"/>
      <c r="AT47" s="317"/>
      <c r="AU47" s="317"/>
      <c r="AV47" s="317"/>
      <c r="AW47" s="317"/>
      <c r="AX47" s="317"/>
      <c r="AY47" s="317"/>
      <c r="AZ47" s="317"/>
      <c r="BA47" s="317"/>
      <c r="BB47" s="317"/>
      <c r="BC47" s="317"/>
      <c r="BD47" s="317"/>
      <c r="BE47" s="317"/>
      <c r="BF47" s="317"/>
      <c r="BG47" s="317"/>
      <c r="BH47" s="317"/>
      <c r="BI47" s="317"/>
      <c r="BJ47" s="317"/>
      <c r="BK47" s="317"/>
      <c r="BL47" s="317"/>
      <c r="BM47" s="317"/>
      <c r="BN47" s="317"/>
      <c r="BO47" s="317"/>
      <c r="BP47" s="317"/>
      <c r="BQ47" s="317"/>
      <c r="BR47" s="317"/>
      <c r="BS47" s="317"/>
      <c r="BT47" s="317"/>
      <c r="BU47" s="317"/>
      <c r="BV47" s="317"/>
      <c r="BW47" s="317"/>
      <c r="BX47" s="317"/>
      <c r="BY47" s="317"/>
      <c r="BZ47" s="317"/>
      <c r="CA47" s="317"/>
      <c r="CB47" s="317"/>
      <c r="CC47" s="317"/>
      <c r="CD47" s="317"/>
      <c r="CE47" s="317"/>
      <c r="CF47" s="317"/>
      <c r="CG47" s="317"/>
      <c r="CH47" s="317"/>
      <c r="CI47" s="317"/>
      <c r="CJ47" s="317"/>
      <c r="CK47" s="317"/>
      <c r="CL47" s="317"/>
      <c r="CM47" s="317"/>
      <c r="CN47" s="317"/>
      <c r="CO47" s="317"/>
      <c r="CP47" s="317"/>
      <c r="CQ47" s="317"/>
      <c r="CR47" s="317"/>
      <c r="CS47" s="317"/>
      <c r="CT47" s="317"/>
      <c r="CU47" s="317"/>
      <c r="CV47" s="317"/>
      <c r="CW47" s="317"/>
      <c r="CX47" s="317"/>
      <c r="CY47" s="317"/>
      <c r="CZ47" s="317"/>
      <c r="DA47" s="317"/>
      <c r="DB47" s="317"/>
      <c r="DC47" s="317"/>
      <c r="DD47" s="317"/>
      <c r="DE47" s="317"/>
      <c r="DF47" s="317"/>
      <c r="DG47" s="317"/>
      <c r="DH47" s="317"/>
      <c r="DI47" s="317"/>
      <c r="DJ47" s="317"/>
      <c r="DK47" s="317"/>
      <c r="DL47" s="317"/>
      <c r="DM47" s="317"/>
      <c r="DN47" s="317"/>
      <c r="DO47" s="317"/>
      <c r="DP47" s="317"/>
      <c r="DQ47" s="317"/>
      <c r="DR47" s="317"/>
      <c r="DS47" s="317"/>
      <c r="DT47" s="317"/>
    </row>
    <row r="48" spans="1:124" ht="15" customHeight="1" thickBot="1">
      <c r="A48" s="391"/>
      <c r="B48" s="391"/>
      <c r="C48" s="392"/>
      <c r="D48" s="393"/>
      <c r="E48" s="359"/>
      <c r="F48" s="394"/>
      <c r="G48" s="395"/>
      <c r="H48" s="362"/>
      <c r="I48" s="369"/>
      <c r="J48" s="369"/>
      <c r="K48" s="370"/>
      <c r="L48" s="347"/>
      <c r="M48" s="317"/>
      <c r="N48" s="317"/>
      <c r="O48" s="317"/>
      <c r="P48" s="317"/>
      <c r="Q48" s="317"/>
      <c r="R48" s="317"/>
      <c r="S48" s="317"/>
      <c r="T48" s="317"/>
      <c r="U48" s="317"/>
      <c r="V48" s="317"/>
      <c r="W48" s="317"/>
      <c r="X48" s="317"/>
      <c r="Y48" s="317"/>
      <c r="Z48" s="317"/>
      <c r="AA48" s="317"/>
      <c r="AB48" s="317"/>
      <c r="AC48" s="317"/>
      <c r="AD48" s="317"/>
      <c r="AE48" s="317"/>
      <c r="AF48" s="317"/>
      <c r="AG48" s="317"/>
      <c r="AH48" s="317"/>
      <c r="AI48" s="317"/>
      <c r="AJ48" s="317"/>
      <c r="AK48" s="317"/>
      <c r="AL48" s="317"/>
      <c r="AM48" s="317"/>
      <c r="AN48" s="317"/>
      <c r="AO48" s="317"/>
      <c r="AP48" s="317"/>
      <c r="AQ48" s="317"/>
      <c r="AR48" s="317"/>
      <c r="AS48" s="317"/>
      <c r="AT48" s="317"/>
      <c r="AU48" s="317"/>
      <c r="AV48" s="317"/>
      <c r="AW48" s="317"/>
      <c r="AX48" s="317"/>
      <c r="AY48" s="317"/>
      <c r="AZ48" s="317"/>
      <c r="BA48" s="317"/>
      <c r="BB48" s="317"/>
      <c r="BC48" s="317"/>
      <c r="BD48" s="317"/>
      <c r="BE48" s="317"/>
      <c r="BF48" s="317"/>
      <c r="BG48" s="317"/>
      <c r="BH48" s="317"/>
      <c r="BI48" s="317"/>
      <c r="BJ48" s="317"/>
      <c r="BK48" s="317"/>
      <c r="BL48" s="317"/>
      <c r="BM48" s="317"/>
      <c r="BN48" s="317"/>
      <c r="BO48" s="317"/>
      <c r="BP48" s="317"/>
      <c r="BQ48" s="317"/>
      <c r="BR48" s="317"/>
      <c r="BS48" s="317"/>
      <c r="BT48" s="317"/>
      <c r="BU48" s="317"/>
      <c r="BV48" s="317"/>
      <c r="BW48" s="317"/>
      <c r="BX48" s="317"/>
      <c r="BY48" s="317"/>
      <c r="BZ48" s="317"/>
      <c r="CA48" s="317"/>
      <c r="CB48" s="317"/>
      <c r="CC48" s="317"/>
      <c r="CD48" s="317"/>
      <c r="CE48" s="317"/>
      <c r="CF48" s="317"/>
      <c r="CG48" s="317"/>
      <c r="CH48" s="317"/>
      <c r="CI48" s="317"/>
      <c r="CJ48" s="317"/>
      <c r="CK48" s="317"/>
      <c r="CL48" s="317"/>
      <c r="CM48" s="317"/>
      <c r="CN48" s="317"/>
      <c r="CO48" s="317"/>
      <c r="CP48" s="317"/>
      <c r="CQ48" s="317"/>
      <c r="CR48" s="317"/>
      <c r="CS48" s="317"/>
      <c r="CT48" s="317"/>
      <c r="CU48" s="317"/>
      <c r="CV48" s="317"/>
      <c r="CW48" s="317"/>
      <c r="CX48" s="317"/>
      <c r="CY48" s="317"/>
      <c r="CZ48" s="317"/>
      <c r="DA48" s="317"/>
      <c r="DB48" s="317"/>
      <c r="DC48" s="317"/>
      <c r="DD48" s="317"/>
      <c r="DE48" s="317"/>
      <c r="DF48" s="317"/>
      <c r="DG48" s="317"/>
      <c r="DH48" s="317"/>
      <c r="DI48" s="317"/>
      <c r="DJ48" s="317"/>
      <c r="DK48" s="317"/>
      <c r="DL48" s="317"/>
      <c r="DM48" s="317"/>
      <c r="DN48" s="317"/>
      <c r="DO48" s="317"/>
      <c r="DP48" s="317"/>
      <c r="DQ48" s="317"/>
      <c r="DR48" s="317"/>
      <c r="DS48" s="317"/>
      <c r="DT48" s="317"/>
    </row>
    <row r="49" spans="1:124" ht="15" customHeight="1" thickBot="1" thickTop="1">
      <c r="A49" s="396" t="s">
        <v>663</v>
      </c>
      <c r="B49" s="681" t="s">
        <v>386</v>
      </c>
      <c r="C49" s="682"/>
      <c r="D49" s="397"/>
      <c r="E49" s="365"/>
      <c r="F49" s="366"/>
      <c r="G49" s="367" t="e">
        <f>SUM(G47:G48)</f>
        <v>#REF!</v>
      </c>
      <c r="H49" s="368">
        <f>SUM(H47:H48)</f>
        <v>0</v>
      </c>
      <c r="I49" s="369"/>
      <c r="J49" s="369"/>
      <c r="K49" s="370"/>
      <c r="L49" s="347"/>
      <c r="M49" s="317"/>
      <c r="N49" s="317"/>
      <c r="O49" s="317"/>
      <c r="P49" s="317"/>
      <c r="Q49" s="317"/>
      <c r="R49" s="317"/>
      <c r="S49" s="317"/>
      <c r="T49" s="317"/>
      <c r="U49" s="317"/>
      <c r="V49" s="317"/>
      <c r="W49" s="317"/>
      <c r="X49" s="317"/>
      <c r="Y49" s="317"/>
      <c r="Z49" s="317"/>
      <c r="AA49" s="317"/>
      <c r="AB49" s="317"/>
      <c r="AC49" s="317"/>
      <c r="AD49" s="317"/>
      <c r="AE49" s="317"/>
      <c r="AF49" s="317"/>
      <c r="AG49" s="317"/>
      <c r="AH49" s="317"/>
      <c r="AI49" s="317"/>
      <c r="AJ49" s="317"/>
      <c r="AK49" s="317"/>
      <c r="AL49" s="317"/>
      <c r="AM49" s="317"/>
      <c r="AN49" s="317"/>
      <c r="AO49" s="317"/>
      <c r="AP49" s="317"/>
      <c r="AQ49" s="317"/>
      <c r="AR49" s="317"/>
      <c r="AS49" s="317"/>
      <c r="AT49" s="317"/>
      <c r="AU49" s="317"/>
      <c r="AV49" s="317"/>
      <c r="AW49" s="317"/>
      <c r="AX49" s="317"/>
      <c r="AY49" s="317"/>
      <c r="AZ49" s="317"/>
      <c r="BA49" s="317"/>
      <c r="BB49" s="317"/>
      <c r="BC49" s="317"/>
      <c r="BD49" s="317"/>
      <c r="BE49" s="317"/>
      <c r="BF49" s="317"/>
      <c r="BG49" s="317"/>
      <c r="BH49" s="317"/>
      <c r="BI49" s="317"/>
      <c r="BJ49" s="317"/>
      <c r="BK49" s="317"/>
      <c r="BL49" s="317"/>
      <c r="BM49" s="317"/>
      <c r="BN49" s="317"/>
      <c r="BO49" s="317"/>
      <c r="BP49" s="317"/>
      <c r="BQ49" s="317"/>
      <c r="BR49" s="317"/>
      <c r="BS49" s="317"/>
      <c r="BT49" s="317"/>
      <c r="BU49" s="317"/>
      <c r="BV49" s="317"/>
      <c r="BW49" s="317"/>
      <c r="BX49" s="317"/>
      <c r="BY49" s="317"/>
      <c r="BZ49" s="317"/>
      <c r="CA49" s="317"/>
      <c r="CB49" s="317"/>
      <c r="CC49" s="317"/>
      <c r="CD49" s="317"/>
      <c r="CE49" s="317"/>
      <c r="CF49" s="317"/>
      <c r="CG49" s="317"/>
      <c r="CH49" s="317"/>
      <c r="CI49" s="317"/>
      <c r="CJ49" s="317"/>
      <c r="CK49" s="317"/>
      <c r="CL49" s="317"/>
      <c r="CM49" s="317"/>
      <c r="CN49" s="317"/>
      <c r="CO49" s="317"/>
      <c r="CP49" s="317"/>
      <c r="CQ49" s="317"/>
      <c r="CR49" s="317"/>
      <c r="CS49" s="317"/>
      <c r="CT49" s="317"/>
      <c r="CU49" s="317"/>
      <c r="CV49" s="317"/>
      <c r="CW49" s="317"/>
      <c r="CX49" s="317"/>
      <c r="CY49" s="317"/>
      <c r="CZ49" s="317"/>
      <c r="DA49" s="317"/>
      <c r="DB49" s="317"/>
      <c r="DC49" s="317"/>
      <c r="DD49" s="317"/>
      <c r="DE49" s="317"/>
      <c r="DF49" s="317"/>
      <c r="DG49" s="317"/>
      <c r="DH49" s="317"/>
      <c r="DI49" s="317"/>
      <c r="DJ49" s="317"/>
      <c r="DK49" s="317"/>
      <c r="DL49" s="317"/>
      <c r="DM49" s="317"/>
      <c r="DN49" s="317"/>
      <c r="DO49" s="317"/>
      <c r="DP49" s="317"/>
      <c r="DQ49" s="317"/>
      <c r="DR49" s="317"/>
      <c r="DS49" s="317"/>
      <c r="DT49" s="317"/>
    </row>
    <row r="50" spans="1:12" ht="15" customHeight="1" thickBot="1">
      <c r="A50" s="406" t="s">
        <v>338</v>
      </c>
      <c r="B50" s="683" t="s">
        <v>387</v>
      </c>
      <c r="C50" s="684"/>
      <c r="D50" s="407"/>
      <c r="E50" s="408"/>
      <c r="F50" s="407"/>
      <c r="G50" s="409" t="e">
        <f>G25+G41+G49</f>
        <v>#REF!</v>
      </c>
      <c r="H50" s="410">
        <f>H25+H41+H49</f>
        <v>0</v>
      </c>
      <c r="L50" s="347"/>
    </row>
    <row r="51" spans="4:8" ht="12" customHeight="1">
      <c r="D51" s="411"/>
      <c r="E51" s="388"/>
      <c r="F51" s="411"/>
      <c r="H51" s="413"/>
    </row>
    <row r="52" spans="1:124" ht="15" customHeight="1">
      <c r="A52" s="327" t="s">
        <v>388</v>
      </c>
      <c r="B52" s="685" t="s">
        <v>389</v>
      </c>
      <c r="C52" s="686"/>
      <c r="D52" s="328"/>
      <c r="E52" s="329"/>
      <c r="F52" s="330"/>
      <c r="G52" s="331"/>
      <c r="H52" s="332"/>
      <c r="I52" s="317"/>
      <c r="J52" s="317"/>
      <c r="K52" s="317"/>
      <c r="L52" s="317"/>
      <c r="M52" s="317"/>
      <c r="N52" s="317"/>
      <c r="O52" s="317"/>
      <c r="P52" s="317"/>
      <c r="Q52" s="317"/>
      <c r="R52" s="317"/>
      <c r="S52" s="317"/>
      <c r="T52" s="317"/>
      <c r="U52" s="317"/>
      <c r="V52" s="317"/>
      <c r="W52" s="317"/>
      <c r="X52" s="317"/>
      <c r="Y52" s="317"/>
      <c r="Z52" s="317"/>
      <c r="AA52" s="317"/>
      <c r="AB52" s="317"/>
      <c r="AC52" s="317"/>
      <c r="AD52" s="317"/>
      <c r="AE52" s="317"/>
      <c r="AF52" s="317"/>
      <c r="AG52" s="317"/>
      <c r="AH52" s="317"/>
      <c r="AI52" s="317"/>
      <c r="AJ52" s="317"/>
      <c r="AK52" s="317"/>
      <c r="AL52" s="317"/>
      <c r="AM52" s="317"/>
      <c r="AN52" s="317"/>
      <c r="AO52" s="317"/>
      <c r="AP52" s="317"/>
      <c r="AQ52" s="317"/>
      <c r="AR52" s="317"/>
      <c r="AS52" s="317"/>
      <c r="AT52" s="317"/>
      <c r="AU52" s="317"/>
      <c r="AV52" s="317"/>
      <c r="AW52" s="317"/>
      <c r="AX52" s="317"/>
      <c r="AY52" s="317"/>
      <c r="AZ52" s="317"/>
      <c r="BA52" s="317"/>
      <c r="BB52" s="317"/>
      <c r="BC52" s="317"/>
      <c r="BD52" s="317"/>
      <c r="BE52" s="317"/>
      <c r="BF52" s="317"/>
      <c r="BG52" s="317"/>
      <c r="BH52" s="317"/>
      <c r="BI52" s="317"/>
      <c r="BJ52" s="317"/>
      <c r="BK52" s="317"/>
      <c r="BL52" s="317"/>
      <c r="BM52" s="317"/>
      <c r="BN52" s="317"/>
      <c r="BO52" s="317"/>
      <c r="BP52" s="317"/>
      <c r="BQ52" s="317"/>
      <c r="BR52" s="317"/>
      <c r="BS52" s="317"/>
      <c r="BT52" s="317"/>
      <c r="BU52" s="317"/>
      <c r="BV52" s="317"/>
      <c r="BW52" s="317"/>
      <c r="BX52" s="317"/>
      <c r="BY52" s="317"/>
      <c r="BZ52" s="317"/>
      <c r="CA52" s="317"/>
      <c r="CB52" s="317"/>
      <c r="CC52" s="317"/>
      <c r="CD52" s="317"/>
      <c r="CE52" s="317"/>
      <c r="CF52" s="317"/>
      <c r="CG52" s="317"/>
      <c r="CH52" s="317"/>
      <c r="CI52" s="317"/>
      <c r="CJ52" s="317"/>
      <c r="CK52" s="317"/>
      <c r="CL52" s="317"/>
      <c r="CM52" s="317"/>
      <c r="CN52" s="317"/>
      <c r="CO52" s="317"/>
      <c r="CP52" s="317"/>
      <c r="CQ52" s="317"/>
      <c r="CR52" s="317"/>
      <c r="CS52" s="317"/>
      <c r="CT52" s="317"/>
      <c r="CU52" s="317"/>
      <c r="CV52" s="317"/>
      <c r="CW52" s="317"/>
      <c r="CX52" s="317"/>
      <c r="CY52" s="317"/>
      <c r="CZ52" s="317"/>
      <c r="DA52" s="317"/>
      <c r="DB52" s="317"/>
      <c r="DC52" s="317"/>
      <c r="DD52" s="317"/>
      <c r="DE52" s="317"/>
      <c r="DF52" s="317"/>
      <c r="DG52" s="317"/>
      <c r="DH52" s="317"/>
      <c r="DI52" s="317"/>
      <c r="DJ52" s="317"/>
      <c r="DK52" s="317"/>
      <c r="DL52" s="317"/>
      <c r="DM52" s="317"/>
      <c r="DN52" s="317"/>
      <c r="DO52" s="317"/>
      <c r="DP52" s="317"/>
      <c r="DQ52" s="317"/>
      <c r="DR52" s="317"/>
      <c r="DS52" s="317"/>
      <c r="DT52" s="317"/>
    </row>
    <row r="53" spans="4:8" ht="15" customHeight="1">
      <c r="D53" s="411"/>
      <c r="E53" s="388"/>
      <c r="F53" s="411"/>
      <c r="H53" s="413"/>
    </row>
    <row r="54" spans="1:124" ht="15" customHeight="1">
      <c r="A54" s="386" t="s">
        <v>390</v>
      </c>
      <c r="B54" s="687" t="s">
        <v>391</v>
      </c>
      <c r="C54" s="688"/>
      <c r="D54" s="342"/>
      <c r="E54" s="380"/>
      <c r="F54" s="381"/>
      <c r="G54" s="382"/>
      <c r="H54" s="383"/>
      <c r="I54" s="384"/>
      <c r="J54" s="384"/>
      <c r="K54" s="384"/>
      <c r="L54" s="317"/>
      <c r="M54" s="317"/>
      <c r="N54" s="317"/>
      <c r="O54" s="317"/>
      <c r="P54" s="317"/>
      <c r="Q54" s="317"/>
      <c r="R54" s="317"/>
      <c r="S54" s="317"/>
      <c r="T54" s="317"/>
      <c r="U54" s="317"/>
      <c r="V54" s="317"/>
      <c r="W54" s="317"/>
      <c r="X54" s="317"/>
      <c r="Y54" s="317"/>
      <c r="Z54" s="317"/>
      <c r="AA54" s="317"/>
      <c r="AB54" s="317"/>
      <c r="AC54" s="317"/>
      <c r="AD54" s="317"/>
      <c r="AE54" s="317"/>
      <c r="AF54" s="317"/>
      <c r="AG54" s="317"/>
      <c r="AH54" s="317"/>
      <c r="AI54" s="317"/>
      <c r="AJ54" s="317"/>
      <c r="AK54" s="317"/>
      <c r="AL54" s="317"/>
      <c r="AM54" s="317"/>
      <c r="AN54" s="317"/>
      <c r="AO54" s="317"/>
      <c r="AP54" s="317"/>
      <c r="AQ54" s="317"/>
      <c r="AR54" s="317"/>
      <c r="AS54" s="317"/>
      <c r="AT54" s="317"/>
      <c r="AU54" s="317"/>
      <c r="AV54" s="317"/>
      <c r="AW54" s="317"/>
      <c r="AX54" s="317"/>
      <c r="AY54" s="317"/>
      <c r="AZ54" s="317"/>
      <c r="BA54" s="317"/>
      <c r="BB54" s="317"/>
      <c r="BC54" s="317"/>
      <c r="BD54" s="317"/>
      <c r="BE54" s="317"/>
      <c r="BF54" s="317"/>
      <c r="BG54" s="317"/>
      <c r="BH54" s="317"/>
      <c r="BI54" s="317"/>
      <c r="BJ54" s="317"/>
      <c r="BK54" s="317"/>
      <c r="BL54" s="317"/>
      <c r="BM54" s="317"/>
      <c r="BN54" s="317"/>
      <c r="BO54" s="317"/>
      <c r="BP54" s="317"/>
      <c r="BQ54" s="317"/>
      <c r="BR54" s="317"/>
      <c r="BS54" s="317"/>
      <c r="BT54" s="317"/>
      <c r="BU54" s="317"/>
      <c r="BV54" s="317"/>
      <c r="BW54" s="317"/>
      <c r="BX54" s="317"/>
      <c r="BY54" s="317"/>
      <c r="BZ54" s="317"/>
      <c r="CA54" s="317"/>
      <c r="CB54" s="317"/>
      <c r="CC54" s="317"/>
      <c r="CD54" s="317"/>
      <c r="CE54" s="317"/>
      <c r="CF54" s="317"/>
      <c r="CG54" s="317"/>
      <c r="CH54" s="317"/>
      <c r="CI54" s="317"/>
      <c r="CJ54" s="317"/>
      <c r="CK54" s="317"/>
      <c r="CL54" s="317"/>
      <c r="CM54" s="317"/>
      <c r="CN54" s="317"/>
      <c r="CO54" s="317"/>
      <c r="CP54" s="317"/>
      <c r="CQ54" s="317"/>
      <c r="CR54" s="317"/>
      <c r="CS54" s="317"/>
      <c r="CT54" s="317"/>
      <c r="CU54" s="317"/>
      <c r="CV54" s="317"/>
      <c r="CW54" s="317"/>
      <c r="CX54" s="317"/>
      <c r="CY54" s="317"/>
      <c r="CZ54" s="317"/>
      <c r="DA54" s="317"/>
      <c r="DB54" s="317"/>
      <c r="DC54" s="317"/>
      <c r="DD54" s="317"/>
      <c r="DE54" s="317"/>
      <c r="DF54" s="317"/>
      <c r="DG54" s="317"/>
      <c r="DH54" s="317"/>
      <c r="DI54" s="317"/>
      <c r="DJ54" s="317"/>
      <c r="DK54" s="317"/>
      <c r="DL54" s="317"/>
      <c r="DM54" s="317"/>
      <c r="DN54" s="317"/>
      <c r="DO54" s="317"/>
      <c r="DP54" s="317"/>
      <c r="DQ54" s="317"/>
      <c r="DR54" s="317"/>
      <c r="DS54" s="317"/>
      <c r="DT54" s="317"/>
    </row>
    <row r="55" spans="4:8" ht="11.25" customHeight="1">
      <c r="D55" s="411"/>
      <c r="E55" s="388"/>
      <c r="F55" s="411"/>
      <c r="H55" s="413"/>
    </row>
    <row r="56" spans="1:12" ht="24" customHeight="1">
      <c r="A56" s="414" t="s">
        <v>392</v>
      </c>
      <c r="B56" s="414" t="s">
        <v>393</v>
      </c>
      <c r="C56" s="415" t="s">
        <v>394</v>
      </c>
      <c r="D56" s="416" t="s">
        <v>395</v>
      </c>
      <c r="E56" s="417">
        <f>(62.8+58.1+9.8+8.8+9.3+6.4)*0.25</f>
        <v>38.80000000000001</v>
      </c>
      <c r="F56" s="310"/>
      <c r="G56" s="418" t="e">
        <f>E56*#REF!</f>
        <v>#REF!</v>
      </c>
      <c r="H56" s="419">
        <f>+E56*F56</f>
        <v>0</v>
      </c>
      <c r="L56" s="347"/>
    </row>
    <row r="57" spans="1:124" ht="15" customHeight="1">
      <c r="A57" s="396" t="s">
        <v>390</v>
      </c>
      <c r="B57" s="681" t="s">
        <v>396</v>
      </c>
      <c r="C57" s="682"/>
      <c r="D57" s="420"/>
      <c r="E57" s="421"/>
      <c r="F57" s="422"/>
      <c r="G57" s="423" t="e">
        <f>SUM(G56:G56)</f>
        <v>#REF!</v>
      </c>
      <c r="H57" s="368">
        <f>SUM(H56:H56)</f>
        <v>0</v>
      </c>
      <c r="I57" s="369"/>
      <c r="J57" s="369"/>
      <c r="K57" s="370"/>
      <c r="L57" s="317"/>
      <c r="M57" s="317"/>
      <c r="N57" s="317"/>
      <c r="O57" s="317"/>
      <c r="P57" s="317"/>
      <c r="Q57" s="317"/>
      <c r="R57" s="317"/>
      <c r="S57" s="317"/>
      <c r="T57" s="317"/>
      <c r="U57" s="317"/>
      <c r="V57" s="317"/>
      <c r="W57" s="317"/>
      <c r="X57" s="317"/>
      <c r="Y57" s="317"/>
      <c r="Z57" s="317"/>
      <c r="AA57" s="317"/>
      <c r="AB57" s="317"/>
      <c r="AC57" s="317"/>
      <c r="AD57" s="317"/>
      <c r="AE57" s="317"/>
      <c r="AF57" s="317"/>
      <c r="AG57" s="317"/>
      <c r="AH57" s="317"/>
      <c r="AI57" s="317"/>
      <c r="AJ57" s="317"/>
      <c r="AK57" s="317"/>
      <c r="AL57" s="317"/>
      <c r="AM57" s="317"/>
      <c r="AN57" s="317"/>
      <c r="AO57" s="317"/>
      <c r="AP57" s="317"/>
      <c r="AQ57" s="317"/>
      <c r="AR57" s="317"/>
      <c r="AS57" s="317"/>
      <c r="AT57" s="317"/>
      <c r="AU57" s="317"/>
      <c r="AV57" s="317"/>
      <c r="AW57" s="317"/>
      <c r="AX57" s="317"/>
      <c r="AY57" s="317"/>
      <c r="AZ57" s="317"/>
      <c r="BA57" s="317"/>
      <c r="BB57" s="317"/>
      <c r="BC57" s="317"/>
      <c r="BD57" s="317"/>
      <c r="BE57" s="317"/>
      <c r="BF57" s="317"/>
      <c r="BG57" s="317"/>
      <c r="BH57" s="317"/>
      <c r="BI57" s="317"/>
      <c r="BJ57" s="317"/>
      <c r="BK57" s="317"/>
      <c r="BL57" s="317"/>
      <c r="BM57" s="317"/>
      <c r="BN57" s="317"/>
      <c r="BO57" s="317"/>
      <c r="BP57" s="317"/>
      <c r="BQ57" s="317"/>
      <c r="BR57" s="317"/>
      <c r="BS57" s="317"/>
      <c r="BT57" s="317"/>
      <c r="BU57" s="317"/>
      <c r="BV57" s="317"/>
      <c r="BW57" s="317"/>
      <c r="BX57" s="317"/>
      <c r="BY57" s="317"/>
      <c r="BZ57" s="317"/>
      <c r="CA57" s="317"/>
      <c r="CB57" s="317"/>
      <c r="CC57" s="317"/>
      <c r="CD57" s="317"/>
      <c r="CE57" s="317"/>
      <c r="CF57" s="317"/>
      <c r="CG57" s="317"/>
      <c r="CH57" s="317"/>
      <c r="CI57" s="317"/>
      <c r="CJ57" s="317"/>
      <c r="CK57" s="317"/>
      <c r="CL57" s="317"/>
      <c r="CM57" s="317"/>
      <c r="CN57" s="317"/>
      <c r="CO57" s="317"/>
      <c r="CP57" s="317"/>
      <c r="CQ57" s="317"/>
      <c r="CR57" s="317"/>
      <c r="CS57" s="317"/>
      <c r="CT57" s="317"/>
      <c r="CU57" s="317"/>
      <c r="CV57" s="317"/>
      <c r="CW57" s="317"/>
      <c r="CX57" s="317"/>
      <c r="CY57" s="317"/>
      <c r="CZ57" s="317"/>
      <c r="DA57" s="317"/>
      <c r="DB57" s="317"/>
      <c r="DC57" s="317"/>
      <c r="DD57" s="317"/>
      <c r="DE57" s="317"/>
      <c r="DF57" s="317"/>
      <c r="DG57" s="317"/>
      <c r="DH57" s="317"/>
      <c r="DI57" s="317"/>
      <c r="DJ57" s="317"/>
      <c r="DK57" s="317"/>
      <c r="DL57" s="317"/>
      <c r="DM57" s="317"/>
      <c r="DN57" s="317"/>
      <c r="DO57" s="317"/>
      <c r="DP57" s="317"/>
      <c r="DQ57" s="317"/>
      <c r="DR57" s="317"/>
      <c r="DS57" s="317"/>
      <c r="DT57" s="317"/>
    </row>
    <row r="58" spans="4:8" ht="15" customHeight="1">
      <c r="D58" s="390"/>
      <c r="E58" s="388"/>
      <c r="F58" s="390"/>
      <c r="H58" s="413"/>
    </row>
    <row r="59" spans="1:124" ht="15">
      <c r="A59" s="386" t="s">
        <v>397</v>
      </c>
      <c r="B59" s="687" t="s">
        <v>398</v>
      </c>
      <c r="C59" s="688"/>
      <c r="D59" s="424"/>
      <c r="E59" s="425"/>
      <c r="F59" s="426"/>
      <c r="G59" s="382"/>
      <c r="H59" s="383"/>
      <c r="I59" s="384"/>
      <c r="J59" s="384"/>
      <c r="K59" s="384"/>
      <c r="L59" s="317"/>
      <c r="M59" s="317"/>
      <c r="N59" s="317"/>
      <c r="O59" s="317"/>
      <c r="P59" s="317"/>
      <c r="Q59" s="317"/>
      <c r="R59" s="317"/>
      <c r="S59" s="317"/>
      <c r="T59" s="317"/>
      <c r="U59" s="317"/>
      <c r="V59" s="317"/>
      <c r="W59" s="317"/>
      <c r="X59" s="317"/>
      <c r="Y59" s="317"/>
      <c r="Z59" s="317"/>
      <c r="AA59" s="317"/>
      <c r="AB59" s="317"/>
      <c r="AC59" s="317"/>
      <c r="AD59" s="317"/>
      <c r="AE59" s="317"/>
      <c r="AF59" s="317"/>
      <c r="AG59" s="317"/>
      <c r="AH59" s="317"/>
      <c r="AI59" s="317"/>
      <c r="AJ59" s="317"/>
      <c r="AK59" s="317"/>
      <c r="AL59" s="317"/>
      <c r="AM59" s="317"/>
      <c r="AN59" s="317"/>
      <c r="AO59" s="317"/>
      <c r="AP59" s="317"/>
      <c r="AQ59" s="317"/>
      <c r="AR59" s="317"/>
      <c r="AS59" s="317"/>
      <c r="AT59" s="317"/>
      <c r="AU59" s="317"/>
      <c r="AV59" s="317"/>
      <c r="AW59" s="317"/>
      <c r="AX59" s="317"/>
      <c r="AY59" s="317"/>
      <c r="AZ59" s="317"/>
      <c r="BA59" s="317"/>
      <c r="BB59" s="317"/>
      <c r="BC59" s="317"/>
      <c r="BD59" s="317"/>
      <c r="BE59" s="317"/>
      <c r="BF59" s="317"/>
      <c r="BG59" s="317"/>
      <c r="BH59" s="317"/>
      <c r="BI59" s="317"/>
      <c r="BJ59" s="317"/>
      <c r="BK59" s="317"/>
      <c r="BL59" s="317"/>
      <c r="BM59" s="317"/>
      <c r="BN59" s="317"/>
      <c r="BO59" s="317"/>
      <c r="BP59" s="317"/>
      <c r="BQ59" s="317"/>
      <c r="BR59" s="317"/>
      <c r="BS59" s="317"/>
      <c r="BT59" s="317"/>
      <c r="BU59" s="317"/>
      <c r="BV59" s="317"/>
      <c r="BW59" s="317"/>
      <c r="BX59" s="317"/>
      <c r="BY59" s="317"/>
      <c r="BZ59" s="317"/>
      <c r="CA59" s="317"/>
      <c r="CB59" s="317"/>
      <c r="CC59" s="317"/>
      <c r="CD59" s="317"/>
      <c r="CE59" s="317"/>
      <c r="CF59" s="317"/>
      <c r="CG59" s="317"/>
      <c r="CH59" s="317"/>
      <c r="CI59" s="317"/>
      <c r="CJ59" s="317"/>
      <c r="CK59" s="317"/>
      <c r="CL59" s="317"/>
      <c r="CM59" s="317"/>
      <c r="CN59" s="317"/>
      <c r="CO59" s="317"/>
      <c r="CP59" s="317"/>
      <c r="CQ59" s="317"/>
      <c r="CR59" s="317"/>
      <c r="CS59" s="317"/>
      <c r="CT59" s="317"/>
      <c r="CU59" s="317"/>
      <c r="CV59" s="317"/>
      <c r="CW59" s="317"/>
      <c r="CX59" s="317"/>
      <c r="CY59" s="317"/>
      <c r="CZ59" s="317"/>
      <c r="DA59" s="317"/>
      <c r="DB59" s="317"/>
      <c r="DC59" s="317"/>
      <c r="DD59" s="317"/>
      <c r="DE59" s="317"/>
      <c r="DF59" s="317"/>
      <c r="DG59" s="317"/>
      <c r="DH59" s="317"/>
      <c r="DI59" s="317"/>
      <c r="DJ59" s="317"/>
      <c r="DK59" s="317"/>
      <c r="DL59" s="317"/>
      <c r="DM59" s="317"/>
      <c r="DN59" s="317"/>
      <c r="DO59" s="317"/>
      <c r="DP59" s="317"/>
      <c r="DQ59" s="317"/>
      <c r="DR59" s="317"/>
      <c r="DS59" s="317"/>
      <c r="DT59" s="317"/>
    </row>
    <row r="60" spans="4:8" ht="12" customHeight="1">
      <c r="D60" s="390"/>
      <c r="E60" s="388"/>
      <c r="F60" s="390"/>
      <c r="H60" s="413"/>
    </row>
    <row r="61" spans="1:12" ht="24" customHeight="1">
      <c r="A61" s="427" t="s">
        <v>399</v>
      </c>
      <c r="B61" s="414" t="s">
        <v>359</v>
      </c>
      <c r="C61" s="415" t="s">
        <v>400</v>
      </c>
      <c r="D61" s="416" t="s">
        <v>401</v>
      </c>
      <c r="E61" s="417">
        <f>62.8+58.1+9.8+8.8+9.3+6.4</f>
        <v>155.20000000000005</v>
      </c>
      <c r="F61" s="310"/>
      <c r="G61" s="418" t="e">
        <f>E61*#REF!</f>
        <v>#REF!</v>
      </c>
      <c r="H61" s="419">
        <f>+E61*F61</f>
        <v>0</v>
      </c>
      <c r="L61" s="347"/>
    </row>
    <row r="62" spans="1:124" ht="15" customHeight="1">
      <c r="A62" s="396" t="s">
        <v>397</v>
      </c>
      <c r="B62" s="681" t="s">
        <v>402</v>
      </c>
      <c r="C62" s="681"/>
      <c r="D62" s="428"/>
      <c r="E62" s="421"/>
      <c r="F62" s="422"/>
      <c r="G62" s="423" t="e">
        <f>SUM(G59:G61)</f>
        <v>#REF!</v>
      </c>
      <c r="H62" s="368">
        <f>SUM(H60:H61)</f>
        <v>0</v>
      </c>
      <c r="I62" s="369"/>
      <c r="J62" s="369"/>
      <c r="K62" s="370"/>
      <c r="L62" s="347"/>
      <c r="M62" s="317"/>
      <c r="N62" s="317"/>
      <c r="O62" s="317"/>
      <c r="P62" s="317"/>
      <c r="Q62" s="317"/>
      <c r="R62" s="317"/>
      <c r="S62" s="317"/>
      <c r="T62" s="317"/>
      <c r="U62" s="317"/>
      <c r="V62" s="317"/>
      <c r="W62" s="317"/>
      <c r="X62" s="317"/>
      <c r="Y62" s="317"/>
      <c r="Z62" s="317"/>
      <c r="AA62" s="317"/>
      <c r="AB62" s="317"/>
      <c r="AC62" s="317"/>
      <c r="AD62" s="317"/>
      <c r="AE62" s="317"/>
      <c r="AF62" s="317"/>
      <c r="AG62" s="317"/>
      <c r="AH62" s="317"/>
      <c r="AI62" s="317"/>
      <c r="AJ62" s="317"/>
      <c r="AK62" s="317"/>
      <c r="AL62" s="317"/>
      <c r="AM62" s="317"/>
      <c r="AN62" s="317"/>
      <c r="AO62" s="317"/>
      <c r="AP62" s="317"/>
      <c r="AQ62" s="317"/>
      <c r="AR62" s="317"/>
      <c r="AS62" s="317"/>
      <c r="AT62" s="317"/>
      <c r="AU62" s="317"/>
      <c r="AV62" s="317"/>
      <c r="AW62" s="317"/>
      <c r="AX62" s="317"/>
      <c r="AY62" s="317"/>
      <c r="AZ62" s="317"/>
      <c r="BA62" s="317"/>
      <c r="BB62" s="317"/>
      <c r="BC62" s="317"/>
      <c r="BD62" s="317"/>
      <c r="BE62" s="317"/>
      <c r="BF62" s="317"/>
      <c r="BG62" s="317"/>
      <c r="BH62" s="317"/>
      <c r="BI62" s="317"/>
      <c r="BJ62" s="317"/>
      <c r="BK62" s="317"/>
      <c r="BL62" s="317"/>
      <c r="BM62" s="317"/>
      <c r="BN62" s="317"/>
      <c r="BO62" s="317"/>
      <c r="BP62" s="317"/>
      <c r="BQ62" s="317"/>
      <c r="BR62" s="317"/>
      <c r="BS62" s="317"/>
      <c r="BT62" s="317"/>
      <c r="BU62" s="317"/>
      <c r="BV62" s="317"/>
      <c r="BW62" s="317"/>
      <c r="BX62" s="317"/>
      <c r="BY62" s="317"/>
      <c r="BZ62" s="317"/>
      <c r="CA62" s="317"/>
      <c r="CB62" s="317"/>
      <c r="CC62" s="317"/>
      <c r="CD62" s="317"/>
      <c r="CE62" s="317"/>
      <c r="CF62" s="317"/>
      <c r="CG62" s="317"/>
      <c r="CH62" s="317"/>
      <c r="CI62" s="317"/>
      <c r="CJ62" s="317"/>
      <c r="CK62" s="317"/>
      <c r="CL62" s="317"/>
      <c r="CM62" s="317"/>
      <c r="CN62" s="317"/>
      <c r="CO62" s="317"/>
      <c r="CP62" s="317"/>
      <c r="CQ62" s="317"/>
      <c r="CR62" s="317"/>
      <c r="CS62" s="317"/>
      <c r="CT62" s="317"/>
      <c r="CU62" s="317"/>
      <c r="CV62" s="317"/>
      <c r="CW62" s="317"/>
      <c r="CX62" s="317"/>
      <c r="CY62" s="317"/>
      <c r="CZ62" s="317"/>
      <c r="DA62" s="317"/>
      <c r="DB62" s="317"/>
      <c r="DC62" s="317"/>
      <c r="DD62" s="317"/>
      <c r="DE62" s="317"/>
      <c r="DF62" s="317"/>
      <c r="DG62" s="317"/>
      <c r="DH62" s="317"/>
      <c r="DI62" s="317"/>
      <c r="DJ62" s="317"/>
      <c r="DK62" s="317"/>
      <c r="DL62" s="317"/>
      <c r="DM62" s="317"/>
      <c r="DN62" s="317"/>
      <c r="DO62" s="317"/>
      <c r="DP62" s="317"/>
      <c r="DQ62" s="317"/>
      <c r="DR62" s="317"/>
      <c r="DS62" s="317"/>
      <c r="DT62" s="317"/>
    </row>
    <row r="63" spans="1:124" ht="10.5" customHeight="1">
      <c r="A63" s="386"/>
      <c r="B63" s="341"/>
      <c r="C63" s="429"/>
      <c r="D63" s="430"/>
      <c r="E63" s="431"/>
      <c r="F63" s="432"/>
      <c r="G63" s="401"/>
      <c r="H63" s="402"/>
      <c r="I63" s="369"/>
      <c r="J63" s="369"/>
      <c r="K63" s="370"/>
      <c r="L63" s="347"/>
      <c r="M63" s="317"/>
      <c r="N63" s="317"/>
      <c r="O63" s="317"/>
      <c r="P63" s="317"/>
      <c r="Q63" s="317"/>
      <c r="R63" s="317"/>
      <c r="S63" s="317"/>
      <c r="T63" s="317"/>
      <c r="U63" s="317"/>
      <c r="V63" s="317"/>
      <c r="W63" s="317"/>
      <c r="X63" s="317"/>
      <c r="Y63" s="317"/>
      <c r="Z63" s="317"/>
      <c r="AA63" s="317"/>
      <c r="AB63" s="317"/>
      <c r="AC63" s="317"/>
      <c r="AD63" s="317"/>
      <c r="AE63" s="317"/>
      <c r="AF63" s="317"/>
      <c r="AG63" s="317"/>
      <c r="AH63" s="317"/>
      <c r="AI63" s="317"/>
      <c r="AJ63" s="317"/>
      <c r="AK63" s="317"/>
      <c r="AL63" s="317"/>
      <c r="AM63" s="317"/>
      <c r="AN63" s="317"/>
      <c r="AO63" s="317"/>
      <c r="AP63" s="317"/>
      <c r="AQ63" s="317"/>
      <c r="AR63" s="317"/>
      <c r="AS63" s="317"/>
      <c r="AT63" s="317"/>
      <c r="AU63" s="317"/>
      <c r="AV63" s="317"/>
      <c r="AW63" s="317"/>
      <c r="AX63" s="317"/>
      <c r="AY63" s="317"/>
      <c r="AZ63" s="317"/>
      <c r="BA63" s="317"/>
      <c r="BB63" s="317"/>
      <c r="BC63" s="317"/>
      <c r="BD63" s="317"/>
      <c r="BE63" s="317"/>
      <c r="BF63" s="317"/>
      <c r="BG63" s="317"/>
      <c r="BH63" s="317"/>
      <c r="BI63" s="317"/>
      <c r="BJ63" s="317"/>
      <c r="BK63" s="317"/>
      <c r="BL63" s="317"/>
      <c r="BM63" s="317"/>
      <c r="BN63" s="317"/>
      <c r="BO63" s="317"/>
      <c r="BP63" s="317"/>
      <c r="BQ63" s="317"/>
      <c r="BR63" s="317"/>
      <c r="BS63" s="317"/>
      <c r="BT63" s="317"/>
      <c r="BU63" s="317"/>
      <c r="BV63" s="317"/>
      <c r="BW63" s="317"/>
      <c r="BX63" s="317"/>
      <c r="BY63" s="317"/>
      <c r="BZ63" s="317"/>
      <c r="CA63" s="317"/>
      <c r="CB63" s="317"/>
      <c r="CC63" s="317"/>
      <c r="CD63" s="317"/>
      <c r="CE63" s="317"/>
      <c r="CF63" s="317"/>
      <c r="CG63" s="317"/>
      <c r="CH63" s="317"/>
      <c r="CI63" s="317"/>
      <c r="CJ63" s="317"/>
      <c r="CK63" s="317"/>
      <c r="CL63" s="317"/>
      <c r="CM63" s="317"/>
      <c r="CN63" s="317"/>
      <c r="CO63" s="317"/>
      <c r="CP63" s="317"/>
      <c r="CQ63" s="317"/>
      <c r="CR63" s="317"/>
      <c r="CS63" s="317"/>
      <c r="CT63" s="317"/>
      <c r="CU63" s="317"/>
      <c r="CV63" s="317"/>
      <c r="CW63" s="317"/>
      <c r="CX63" s="317"/>
      <c r="CY63" s="317"/>
      <c r="CZ63" s="317"/>
      <c r="DA63" s="317"/>
      <c r="DB63" s="317"/>
      <c r="DC63" s="317"/>
      <c r="DD63" s="317"/>
      <c r="DE63" s="317"/>
      <c r="DF63" s="317"/>
      <c r="DG63" s="317"/>
      <c r="DH63" s="317"/>
      <c r="DI63" s="317"/>
      <c r="DJ63" s="317"/>
      <c r="DK63" s="317"/>
      <c r="DL63" s="317"/>
      <c r="DM63" s="317"/>
      <c r="DN63" s="317"/>
      <c r="DO63" s="317"/>
      <c r="DP63" s="317"/>
      <c r="DQ63" s="317"/>
      <c r="DR63" s="317"/>
      <c r="DS63" s="317"/>
      <c r="DT63" s="317"/>
    </row>
    <row r="64" spans="1:124" ht="24.75" customHeight="1">
      <c r="A64" s="433" t="s">
        <v>403</v>
      </c>
      <c r="B64" s="687" t="s">
        <v>404</v>
      </c>
      <c r="C64" s="688"/>
      <c r="D64" s="424"/>
      <c r="E64" s="425"/>
      <c r="F64" s="426"/>
      <c r="G64" s="382"/>
      <c r="H64" s="383"/>
      <c r="I64" s="384"/>
      <c r="J64" s="384"/>
      <c r="K64" s="384"/>
      <c r="L64" s="347"/>
      <c r="M64" s="317"/>
      <c r="N64" s="317"/>
      <c r="O64" s="317"/>
      <c r="P64" s="317"/>
      <c r="Q64" s="317"/>
      <c r="R64" s="317"/>
      <c r="S64" s="317"/>
      <c r="T64" s="317"/>
      <c r="U64" s="317"/>
      <c r="V64" s="317"/>
      <c r="W64" s="317"/>
      <c r="X64" s="317"/>
      <c r="Y64" s="317"/>
      <c r="Z64" s="317"/>
      <c r="AA64" s="317"/>
      <c r="AB64" s="317"/>
      <c r="AC64" s="317"/>
      <c r="AD64" s="317"/>
      <c r="AE64" s="317"/>
      <c r="AF64" s="317"/>
      <c r="AG64" s="317"/>
      <c r="AH64" s="317"/>
      <c r="AI64" s="317"/>
      <c r="AJ64" s="317"/>
      <c r="AK64" s="317"/>
      <c r="AL64" s="317"/>
      <c r="AM64" s="317"/>
      <c r="AN64" s="317"/>
      <c r="AO64" s="317"/>
      <c r="AP64" s="317"/>
      <c r="AQ64" s="317"/>
      <c r="AR64" s="317"/>
      <c r="AS64" s="317"/>
      <c r="AT64" s="317"/>
      <c r="AU64" s="317"/>
      <c r="AV64" s="317"/>
      <c r="AW64" s="317"/>
      <c r="AX64" s="317"/>
      <c r="AY64" s="317"/>
      <c r="AZ64" s="317"/>
      <c r="BA64" s="317"/>
      <c r="BB64" s="317"/>
      <c r="BC64" s="317"/>
      <c r="BD64" s="317"/>
      <c r="BE64" s="317"/>
      <c r="BF64" s="317"/>
      <c r="BG64" s="317"/>
      <c r="BH64" s="317"/>
      <c r="BI64" s="317"/>
      <c r="BJ64" s="317"/>
      <c r="BK64" s="317"/>
      <c r="BL64" s="317"/>
      <c r="BM64" s="317"/>
      <c r="BN64" s="317"/>
      <c r="BO64" s="317"/>
      <c r="BP64" s="317"/>
      <c r="BQ64" s="317"/>
      <c r="BR64" s="317"/>
      <c r="BS64" s="317"/>
      <c r="BT64" s="317"/>
      <c r="BU64" s="317"/>
      <c r="BV64" s="317"/>
      <c r="BW64" s="317"/>
      <c r="BX64" s="317"/>
      <c r="BY64" s="317"/>
      <c r="BZ64" s="317"/>
      <c r="CA64" s="317"/>
      <c r="CB64" s="317"/>
      <c r="CC64" s="317"/>
      <c r="CD64" s="317"/>
      <c r="CE64" s="317"/>
      <c r="CF64" s="317"/>
      <c r="CG64" s="317"/>
      <c r="CH64" s="317"/>
      <c r="CI64" s="317"/>
      <c r="CJ64" s="317"/>
      <c r="CK64" s="317"/>
      <c r="CL64" s="317"/>
      <c r="CM64" s="317"/>
      <c r="CN64" s="317"/>
      <c r="CO64" s="317"/>
      <c r="CP64" s="317"/>
      <c r="CQ64" s="317"/>
      <c r="CR64" s="317"/>
      <c r="CS64" s="317"/>
      <c r="CT64" s="317"/>
      <c r="CU64" s="317"/>
      <c r="CV64" s="317"/>
      <c r="CW64" s="317"/>
      <c r="CX64" s="317"/>
      <c r="CY64" s="317"/>
      <c r="CZ64" s="317"/>
      <c r="DA64" s="317"/>
      <c r="DB64" s="317"/>
      <c r="DC64" s="317"/>
      <c r="DD64" s="317"/>
      <c r="DE64" s="317"/>
      <c r="DF64" s="317"/>
      <c r="DG64" s="317"/>
      <c r="DH64" s="317"/>
      <c r="DI64" s="317"/>
      <c r="DJ64" s="317"/>
      <c r="DK64" s="317"/>
      <c r="DL64" s="317"/>
      <c r="DM64" s="317"/>
      <c r="DN64" s="317"/>
      <c r="DO64" s="317"/>
      <c r="DP64" s="317"/>
      <c r="DQ64" s="317"/>
      <c r="DR64" s="317"/>
      <c r="DS64" s="317"/>
      <c r="DT64" s="317"/>
    </row>
    <row r="65" spans="4:12" ht="12" customHeight="1">
      <c r="D65" s="434"/>
      <c r="E65" s="388"/>
      <c r="F65" s="390"/>
      <c r="H65" s="413"/>
      <c r="L65" s="347"/>
    </row>
    <row r="66" spans="1:12" ht="22.5">
      <c r="A66" s="353" t="s">
        <v>405</v>
      </c>
      <c r="B66" s="348" t="s">
        <v>406</v>
      </c>
      <c r="C66" s="356" t="s">
        <v>407</v>
      </c>
      <c r="D66" s="342" t="s">
        <v>408</v>
      </c>
      <c r="E66" s="343">
        <f>38.8*2.1</f>
        <v>81.48</v>
      </c>
      <c r="F66" s="303"/>
      <c r="G66" s="351" t="e">
        <f>E66*#REF!</f>
        <v>#REF!</v>
      </c>
      <c r="H66" s="352">
        <f>+E66*F66</f>
        <v>0</v>
      </c>
      <c r="L66" s="347"/>
    </row>
    <row r="67" spans="1:12" ht="15">
      <c r="A67" s="348"/>
      <c r="B67" s="348"/>
      <c r="C67" s="356"/>
      <c r="D67" s="342"/>
      <c r="E67" s="343"/>
      <c r="F67" s="350"/>
      <c r="G67" s="351"/>
      <c r="H67" s="352"/>
      <c r="L67" s="347"/>
    </row>
    <row r="68" spans="1:12" ht="22.5" customHeight="1">
      <c r="A68" s="353" t="s">
        <v>405</v>
      </c>
      <c r="B68" s="348" t="s">
        <v>406</v>
      </c>
      <c r="C68" s="356" t="s">
        <v>409</v>
      </c>
      <c r="D68" s="435" t="s">
        <v>410</v>
      </c>
      <c r="E68" s="405">
        <f>(0.15*0.25*36.6)*2.5+(34.3*0.04+120.9*0.12)*2.4</f>
        <v>41.54325</v>
      </c>
      <c r="F68" s="303"/>
      <c r="G68" s="351" t="e">
        <f>E68*#REF!</f>
        <v>#REF!</v>
      </c>
      <c r="H68" s="352">
        <f>+E68*F68</f>
        <v>0</v>
      </c>
      <c r="L68" s="347"/>
    </row>
    <row r="69" spans="1:12" ht="12" customHeight="1">
      <c r="A69" s="353"/>
      <c r="B69" s="348"/>
      <c r="C69" s="356"/>
      <c r="D69" s="435"/>
      <c r="E69" s="343"/>
      <c r="F69" s="350"/>
      <c r="G69" s="351"/>
      <c r="H69" s="352"/>
      <c r="L69" s="347"/>
    </row>
    <row r="70" spans="1:8" ht="22.5">
      <c r="A70" s="348" t="s">
        <v>411</v>
      </c>
      <c r="B70" s="348" t="s">
        <v>393</v>
      </c>
      <c r="C70" s="356" t="s">
        <v>412</v>
      </c>
      <c r="D70" s="435"/>
      <c r="E70" s="343">
        <v>0</v>
      </c>
      <c r="F70" s="303"/>
      <c r="G70" s="351" t="e">
        <f>E70*#REF!</f>
        <v>#REF!</v>
      </c>
      <c r="H70" s="352">
        <f>+E70*F70</f>
        <v>0</v>
      </c>
    </row>
    <row r="71" spans="1:12" ht="12" customHeight="1">
      <c r="A71" s="348"/>
      <c r="B71" s="348"/>
      <c r="C71" s="356"/>
      <c r="D71" s="342"/>
      <c r="E71" s="388"/>
      <c r="F71" s="350"/>
      <c r="G71" s="351"/>
      <c r="H71" s="352"/>
      <c r="L71" s="347"/>
    </row>
    <row r="72" spans="1:12" ht="22.5">
      <c r="A72" s="353" t="s">
        <v>413</v>
      </c>
      <c r="B72" s="348" t="s">
        <v>393</v>
      </c>
      <c r="C72" s="356" t="s">
        <v>414</v>
      </c>
      <c r="D72" s="342"/>
      <c r="E72" s="343">
        <v>0</v>
      </c>
      <c r="F72" s="303"/>
      <c r="G72" s="351" t="e">
        <f>E72*#REF!</f>
        <v>#REF!</v>
      </c>
      <c r="H72" s="352">
        <f>+E72*F72</f>
        <v>0</v>
      </c>
      <c r="L72" s="347"/>
    </row>
    <row r="73" spans="1:12" ht="12" customHeight="1">
      <c r="A73" s="348"/>
      <c r="B73" s="348"/>
      <c r="C73" s="356"/>
      <c r="D73" s="342"/>
      <c r="E73" s="388"/>
      <c r="F73" s="350"/>
      <c r="G73" s="351"/>
      <c r="H73" s="352"/>
      <c r="L73" s="347"/>
    </row>
    <row r="74" spans="1:12" ht="45">
      <c r="A74" s="353" t="s">
        <v>415</v>
      </c>
      <c r="B74" s="348" t="s">
        <v>406</v>
      </c>
      <c r="C74" s="356" t="s">
        <v>416</v>
      </c>
      <c r="D74" s="342" t="s">
        <v>408</v>
      </c>
      <c r="E74" s="343">
        <f>38.8*2.1</f>
        <v>81.48</v>
      </c>
      <c r="F74" s="303"/>
      <c r="G74" s="351" t="e">
        <f>E74*#REF!</f>
        <v>#REF!</v>
      </c>
      <c r="H74" s="352">
        <f>+E74*F74</f>
        <v>0</v>
      </c>
      <c r="L74" s="347"/>
    </row>
    <row r="75" spans="1:12" ht="12" customHeight="1">
      <c r="A75" s="348"/>
      <c r="B75" s="348"/>
      <c r="C75" s="356"/>
      <c r="D75" s="342"/>
      <c r="E75" s="388"/>
      <c r="F75" s="350"/>
      <c r="G75" s="351"/>
      <c r="H75" s="352"/>
      <c r="L75" s="347"/>
    </row>
    <row r="76" spans="1:12" ht="45">
      <c r="A76" s="353" t="s">
        <v>417</v>
      </c>
      <c r="B76" s="348" t="s">
        <v>406</v>
      </c>
      <c r="C76" s="356" t="s">
        <v>418</v>
      </c>
      <c r="D76" s="435" t="s">
        <v>419</v>
      </c>
      <c r="E76" s="405">
        <f>(34.3*0.04+120.9*0.12)*2.4</f>
        <v>38.112</v>
      </c>
      <c r="F76" s="303"/>
      <c r="G76" s="351" t="e">
        <f>E76*#REF!</f>
        <v>#REF!</v>
      </c>
      <c r="H76" s="352">
        <f>+E76*F76</f>
        <v>0</v>
      </c>
      <c r="L76" s="347"/>
    </row>
    <row r="77" spans="1:12" ht="12" customHeight="1">
      <c r="A77" s="348"/>
      <c r="B77" s="348"/>
      <c r="C77" s="356"/>
      <c r="D77" s="342"/>
      <c r="E77" s="343"/>
      <c r="F77" s="350"/>
      <c r="G77" s="351"/>
      <c r="H77" s="352"/>
      <c r="L77" s="347"/>
    </row>
    <row r="78" spans="1:12" ht="48" customHeight="1">
      <c r="A78" s="353" t="s">
        <v>417</v>
      </c>
      <c r="B78" s="348" t="s">
        <v>406</v>
      </c>
      <c r="C78" s="356" t="s">
        <v>420</v>
      </c>
      <c r="D78" s="435" t="s">
        <v>421</v>
      </c>
      <c r="E78" s="405">
        <f>(0.15*0.25*36.6)*2.5</f>
        <v>3.4312500000000004</v>
      </c>
      <c r="F78" s="303"/>
      <c r="G78" s="351" t="e">
        <f>E78*#REF!</f>
        <v>#REF!</v>
      </c>
      <c r="H78" s="352">
        <f>+E78*F78</f>
        <v>0</v>
      </c>
      <c r="L78" s="347"/>
    </row>
    <row r="79" spans="1:12" ht="12" customHeight="1" thickBot="1">
      <c r="A79" s="391"/>
      <c r="B79" s="391"/>
      <c r="C79" s="392"/>
      <c r="D79" s="393"/>
      <c r="E79" s="359"/>
      <c r="F79" s="394"/>
      <c r="G79" s="361"/>
      <c r="H79" s="362"/>
      <c r="L79" s="347"/>
    </row>
    <row r="80" spans="1:124" ht="24.75" customHeight="1" thickBot="1" thickTop="1">
      <c r="A80" s="436" t="s">
        <v>403</v>
      </c>
      <c r="B80" s="681" t="s">
        <v>422</v>
      </c>
      <c r="C80" s="682"/>
      <c r="D80" s="420"/>
      <c r="E80" s="421"/>
      <c r="F80" s="422"/>
      <c r="G80" s="437" t="e">
        <f>SUM(G65:G79)</f>
        <v>#REF!</v>
      </c>
      <c r="H80" s="438">
        <f>SUM(H64:H79)</f>
        <v>0</v>
      </c>
      <c r="I80" s="369"/>
      <c r="J80" s="369"/>
      <c r="K80" s="370"/>
      <c r="L80" s="347"/>
      <c r="M80" s="317"/>
      <c r="N80" s="317"/>
      <c r="O80" s="317"/>
      <c r="P80" s="317"/>
      <c r="Q80" s="317"/>
      <c r="R80" s="317"/>
      <c r="S80" s="317"/>
      <c r="T80" s="317"/>
      <c r="U80" s="317"/>
      <c r="V80" s="317"/>
      <c r="W80" s="317"/>
      <c r="X80" s="317"/>
      <c r="Y80" s="317"/>
      <c r="Z80" s="317"/>
      <c r="AA80" s="317"/>
      <c r="AB80" s="317"/>
      <c r="AC80" s="317"/>
      <c r="AD80" s="317"/>
      <c r="AE80" s="317"/>
      <c r="AF80" s="317"/>
      <c r="AG80" s="317"/>
      <c r="AH80" s="317"/>
      <c r="AI80" s="317"/>
      <c r="AJ80" s="317"/>
      <c r="AK80" s="317"/>
      <c r="AL80" s="317"/>
      <c r="AM80" s="317"/>
      <c r="AN80" s="317"/>
      <c r="AO80" s="317"/>
      <c r="AP80" s="317"/>
      <c r="AQ80" s="317"/>
      <c r="AR80" s="317"/>
      <c r="AS80" s="317"/>
      <c r="AT80" s="317"/>
      <c r="AU80" s="317"/>
      <c r="AV80" s="317"/>
      <c r="AW80" s="317"/>
      <c r="AX80" s="317"/>
      <c r="AY80" s="317"/>
      <c r="AZ80" s="317"/>
      <c r="BA80" s="317"/>
      <c r="BB80" s="317"/>
      <c r="BC80" s="317"/>
      <c r="BD80" s="317"/>
      <c r="BE80" s="317"/>
      <c r="BF80" s="317"/>
      <c r="BG80" s="317"/>
      <c r="BH80" s="317"/>
      <c r="BI80" s="317"/>
      <c r="BJ80" s="317"/>
      <c r="BK80" s="317"/>
      <c r="BL80" s="317"/>
      <c r="BM80" s="317"/>
      <c r="BN80" s="317"/>
      <c r="BO80" s="317"/>
      <c r="BP80" s="317"/>
      <c r="BQ80" s="317"/>
      <c r="BR80" s="317"/>
      <c r="BS80" s="317"/>
      <c r="BT80" s="317"/>
      <c r="BU80" s="317"/>
      <c r="BV80" s="317"/>
      <c r="BW80" s="317"/>
      <c r="BX80" s="317"/>
      <c r="BY80" s="317"/>
      <c r="BZ80" s="317"/>
      <c r="CA80" s="317"/>
      <c r="CB80" s="317"/>
      <c r="CC80" s="317"/>
      <c r="CD80" s="317"/>
      <c r="CE80" s="317"/>
      <c r="CF80" s="317"/>
      <c r="CG80" s="317"/>
      <c r="CH80" s="317"/>
      <c r="CI80" s="317"/>
      <c r="CJ80" s="317"/>
      <c r="CK80" s="317"/>
      <c r="CL80" s="317"/>
      <c r="CM80" s="317"/>
      <c r="CN80" s="317"/>
      <c r="CO80" s="317"/>
      <c r="CP80" s="317"/>
      <c r="CQ80" s="317"/>
      <c r="CR80" s="317"/>
      <c r="CS80" s="317"/>
      <c r="CT80" s="317"/>
      <c r="CU80" s="317"/>
      <c r="CV80" s="317"/>
      <c r="CW80" s="317"/>
      <c r="CX80" s="317"/>
      <c r="CY80" s="317"/>
      <c r="CZ80" s="317"/>
      <c r="DA80" s="317"/>
      <c r="DB80" s="317"/>
      <c r="DC80" s="317"/>
      <c r="DD80" s="317"/>
      <c r="DE80" s="317"/>
      <c r="DF80" s="317"/>
      <c r="DG80" s="317"/>
      <c r="DH80" s="317"/>
      <c r="DI80" s="317"/>
      <c r="DJ80" s="317"/>
      <c r="DK80" s="317"/>
      <c r="DL80" s="317"/>
      <c r="DM80" s="317"/>
      <c r="DN80" s="317"/>
      <c r="DO80" s="317"/>
      <c r="DP80" s="317"/>
      <c r="DQ80" s="317"/>
      <c r="DR80" s="317"/>
      <c r="DS80" s="317"/>
      <c r="DT80" s="317"/>
    </row>
    <row r="81" spans="1:12" ht="15" customHeight="1" thickBot="1">
      <c r="A81" s="406" t="s">
        <v>388</v>
      </c>
      <c r="B81" s="683" t="s">
        <v>423</v>
      </c>
      <c r="C81" s="684"/>
      <c r="D81" s="439"/>
      <c r="E81" s="440"/>
      <c r="F81" s="439"/>
      <c r="G81" s="409" t="e">
        <f>G57+G62+G80</f>
        <v>#REF!</v>
      </c>
      <c r="H81" s="410">
        <f>H57+H62+H80</f>
        <v>0</v>
      </c>
      <c r="L81" s="347"/>
    </row>
    <row r="82" spans="4:8" ht="15" customHeight="1">
      <c r="D82" s="390"/>
      <c r="E82" s="388"/>
      <c r="F82" s="390"/>
      <c r="H82" s="413"/>
    </row>
    <row r="83" spans="1:124" ht="15" customHeight="1">
      <c r="A83" s="327" t="s">
        <v>424</v>
      </c>
      <c r="B83" s="685" t="s">
        <v>425</v>
      </c>
      <c r="C83" s="686"/>
      <c r="D83" s="424"/>
      <c r="E83" s="441"/>
      <c r="F83" s="442"/>
      <c r="G83" s="331"/>
      <c r="H83" s="332"/>
      <c r="I83" s="317"/>
      <c r="J83" s="317"/>
      <c r="K83" s="317"/>
      <c r="L83" s="317"/>
      <c r="M83" s="317"/>
      <c r="N83" s="317"/>
      <c r="O83" s="317"/>
      <c r="P83" s="317"/>
      <c r="Q83" s="317"/>
      <c r="R83" s="317"/>
      <c r="S83" s="317"/>
      <c r="T83" s="317"/>
      <c r="U83" s="317"/>
      <c r="V83" s="317"/>
      <c r="W83" s="317"/>
      <c r="X83" s="317"/>
      <c r="Y83" s="317"/>
      <c r="Z83" s="317"/>
      <c r="AA83" s="317"/>
      <c r="AB83" s="317"/>
      <c r="AC83" s="317"/>
      <c r="AD83" s="317"/>
      <c r="AE83" s="317"/>
      <c r="AF83" s="317"/>
      <c r="AG83" s="317"/>
      <c r="AH83" s="317"/>
      <c r="AI83" s="317"/>
      <c r="AJ83" s="317"/>
      <c r="AK83" s="317"/>
      <c r="AL83" s="317"/>
      <c r="AM83" s="317"/>
      <c r="AN83" s="317"/>
      <c r="AO83" s="317"/>
      <c r="AP83" s="317"/>
      <c r="AQ83" s="317"/>
      <c r="AR83" s="317"/>
      <c r="AS83" s="317"/>
      <c r="AT83" s="317"/>
      <c r="AU83" s="317"/>
      <c r="AV83" s="317"/>
      <c r="AW83" s="317"/>
      <c r="AX83" s="317"/>
      <c r="AY83" s="317"/>
      <c r="AZ83" s="317"/>
      <c r="BA83" s="317"/>
      <c r="BB83" s="317"/>
      <c r="BC83" s="317"/>
      <c r="BD83" s="317"/>
      <c r="BE83" s="317"/>
      <c r="BF83" s="317"/>
      <c r="BG83" s="317"/>
      <c r="BH83" s="317"/>
      <c r="BI83" s="317"/>
      <c r="BJ83" s="317"/>
      <c r="BK83" s="317"/>
      <c r="BL83" s="317"/>
      <c r="BM83" s="317"/>
      <c r="BN83" s="317"/>
      <c r="BO83" s="317"/>
      <c r="BP83" s="317"/>
      <c r="BQ83" s="317"/>
      <c r="BR83" s="317"/>
      <c r="BS83" s="317"/>
      <c r="BT83" s="317"/>
      <c r="BU83" s="317"/>
      <c r="BV83" s="317"/>
      <c r="BW83" s="317"/>
      <c r="BX83" s="317"/>
      <c r="BY83" s="317"/>
      <c r="BZ83" s="317"/>
      <c r="CA83" s="317"/>
      <c r="CB83" s="317"/>
      <c r="CC83" s="317"/>
      <c r="CD83" s="317"/>
      <c r="CE83" s="317"/>
      <c r="CF83" s="317"/>
      <c r="CG83" s="317"/>
      <c r="CH83" s="317"/>
      <c r="CI83" s="317"/>
      <c r="CJ83" s="317"/>
      <c r="CK83" s="317"/>
      <c r="CL83" s="317"/>
      <c r="CM83" s="317"/>
      <c r="CN83" s="317"/>
      <c r="CO83" s="317"/>
      <c r="CP83" s="317"/>
      <c r="CQ83" s="317"/>
      <c r="CR83" s="317"/>
      <c r="CS83" s="317"/>
      <c r="CT83" s="317"/>
      <c r="CU83" s="317"/>
      <c r="CV83" s="317"/>
      <c r="CW83" s="317"/>
      <c r="CX83" s="317"/>
      <c r="CY83" s="317"/>
      <c r="CZ83" s="317"/>
      <c r="DA83" s="317"/>
      <c r="DB83" s="317"/>
      <c r="DC83" s="317"/>
      <c r="DD83" s="317"/>
      <c r="DE83" s="317"/>
      <c r="DF83" s="317"/>
      <c r="DG83" s="317"/>
      <c r="DH83" s="317"/>
      <c r="DI83" s="317"/>
      <c r="DJ83" s="317"/>
      <c r="DK83" s="317"/>
      <c r="DL83" s="317"/>
      <c r="DM83" s="317"/>
      <c r="DN83" s="317"/>
      <c r="DO83" s="317"/>
      <c r="DP83" s="317"/>
      <c r="DQ83" s="317"/>
      <c r="DR83" s="317"/>
      <c r="DS83" s="317"/>
      <c r="DT83" s="317"/>
    </row>
    <row r="84" spans="4:8" ht="12" customHeight="1">
      <c r="D84" s="390"/>
      <c r="E84" s="388"/>
      <c r="F84" s="390"/>
      <c r="H84" s="413"/>
    </row>
    <row r="85" spans="1:124" ht="15" customHeight="1">
      <c r="A85" s="386" t="s">
        <v>426</v>
      </c>
      <c r="B85" s="687" t="s">
        <v>427</v>
      </c>
      <c r="C85" s="688"/>
      <c r="D85" s="424"/>
      <c r="E85" s="425"/>
      <c r="F85" s="426"/>
      <c r="G85" s="382"/>
      <c r="H85" s="383"/>
      <c r="I85" s="384"/>
      <c r="J85" s="384"/>
      <c r="K85" s="384"/>
      <c r="L85" s="317"/>
      <c r="M85" s="317"/>
      <c r="N85" s="317"/>
      <c r="O85" s="317"/>
      <c r="P85" s="317"/>
      <c r="Q85" s="317"/>
      <c r="R85" s="317"/>
      <c r="S85" s="317"/>
      <c r="T85" s="317"/>
      <c r="U85" s="317"/>
      <c r="V85" s="317"/>
      <c r="W85" s="317"/>
      <c r="X85" s="317"/>
      <c r="Y85" s="317"/>
      <c r="Z85" s="317"/>
      <c r="AA85" s="317"/>
      <c r="AB85" s="317"/>
      <c r="AC85" s="317"/>
      <c r="AD85" s="317"/>
      <c r="AE85" s="317"/>
      <c r="AF85" s="317"/>
      <c r="AG85" s="317"/>
      <c r="AH85" s="317"/>
      <c r="AI85" s="317"/>
      <c r="AJ85" s="317"/>
      <c r="AK85" s="317"/>
      <c r="AL85" s="317"/>
      <c r="AM85" s="317"/>
      <c r="AN85" s="317"/>
      <c r="AO85" s="317"/>
      <c r="AP85" s="317"/>
      <c r="AQ85" s="317"/>
      <c r="AR85" s="317"/>
      <c r="AS85" s="317"/>
      <c r="AT85" s="317"/>
      <c r="AU85" s="317"/>
      <c r="AV85" s="317"/>
      <c r="AW85" s="317"/>
      <c r="AX85" s="317"/>
      <c r="AY85" s="317"/>
      <c r="AZ85" s="317"/>
      <c r="BA85" s="317"/>
      <c r="BB85" s="317"/>
      <c r="BC85" s="317"/>
      <c r="BD85" s="317"/>
      <c r="BE85" s="317"/>
      <c r="BF85" s="317"/>
      <c r="BG85" s="317"/>
      <c r="BH85" s="317"/>
      <c r="BI85" s="317"/>
      <c r="BJ85" s="317"/>
      <c r="BK85" s="317"/>
      <c r="BL85" s="317"/>
      <c r="BM85" s="317"/>
      <c r="BN85" s="317"/>
      <c r="BO85" s="317"/>
      <c r="BP85" s="317"/>
      <c r="BQ85" s="317"/>
      <c r="BR85" s="317"/>
      <c r="BS85" s="317"/>
      <c r="BT85" s="317"/>
      <c r="BU85" s="317"/>
      <c r="BV85" s="317"/>
      <c r="BW85" s="317"/>
      <c r="BX85" s="317"/>
      <c r="BY85" s="317"/>
      <c r="BZ85" s="317"/>
      <c r="CA85" s="317"/>
      <c r="CB85" s="317"/>
      <c r="CC85" s="317"/>
      <c r="CD85" s="317"/>
      <c r="CE85" s="317"/>
      <c r="CF85" s="317"/>
      <c r="CG85" s="317"/>
      <c r="CH85" s="317"/>
      <c r="CI85" s="317"/>
      <c r="CJ85" s="317"/>
      <c r="CK85" s="317"/>
      <c r="CL85" s="317"/>
      <c r="CM85" s="317"/>
      <c r="CN85" s="317"/>
      <c r="CO85" s="317"/>
      <c r="CP85" s="317"/>
      <c r="CQ85" s="317"/>
      <c r="CR85" s="317"/>
      <c r="CS85" s="317"/>
      <c r="CT85" s="317"/>
      <c r="CU85" s="317"/>
      <c r="CV85" s="317"/>
      <c r="CW85" s="317"/>
      <c r="CX85" s="317"/>
      <c r="CY85" s="317"/>
      <c r="CZ85" s="317"/>
      <c r="DA85" s="317"/>
      <c r="DB85" s="317"/>
      <c r="DC85" s="317"/>
      <c r="DD85" s="317"/>
      <c r="DE85" s="317"/>
      <c r="DF85" s="317"/>
      <c r="DG85" s="317"/>
      <c r="DH85" s="317"/>
      <c r="DI85" s="317"/>
      <c r="DJ85" s="317"/>
      <c r="DK85" s="317"/>
      <c r="DL85" s="317"/>
      <c r="DM85" s="317"/>
      <c r="DN85" s="317"/>
      <c r="DO85" s="317"/>
      <c r="DP85" s="317"/>
      <c r="DQ85" s="317"/>
      <c r="DR85" s="317"/>
      <c r="DS85" s="317"/>
      <c r="DT85" s="317"/>
    </row>
    <row r="86" spans="4:8" ht="12" customHeight="1">
      <c r="D86" s="390"/>
      <c r="E86" s="388"/>
      <c r="F86" s="390"/>
      <c r="H86" s="413"/>
    </row>
    <row r="87" spans="1:124" ht="15" customHeight="1">
      <c r="A87" s="386" t="s">
        <v>428</v>
      </c>
      <c r="B87" s="687" t="s">
        <v>429</v>
      </c>
      <c r="C87" s="689"/>
      <c r="D87" s="387"/>
      <c r="E87" s="425"/>
      <c r="F87" s="426"/>
      <c r="G87" s="382"/>
      <c r="H87" s="383"/>
      <c r="I87" s="384"/>
      <c r="J87" s="384"/>
      <c r="K87" s="384"/>
      <c r="L87" s="317"/>
      <c r="M87" s="317"/>
      <c r="N87" s="317"/>
      <c r="O87" s="317"/>
      <c r="P87" s="317"/>
      <c r="Q87" s="317"/>
      <c r="R87" s="317"/>
      <c r="S87" s="317"/>
      <c r="T87" s="317"/>
      <c r="U87" s="317"/>
      <c r="V87" s="317"/>
      <c r="W87" s="317"/>
      <c r="X87" s="317"/>
      <c r="Y87" s="317"/>
      <c r="Z87" s="317"/>
      <c r="AA87" s="317"/>
      <c r="AB87" s="317"/>
      <c r="AC87" s="317"/>
      <c r="AD87" s="317"/>
      <c r="AE87" s="317"/>
      <c r="AF87" s="317"/>
      <c r="AG87" s="317"/>
      <c r="AH87" s="317"/>
      <c r="AI87" s="317"/>
      <c r="AJ87" s="317"/>
      <c r="AK87" s="317"/>
      <c r="AL87" s="317"/>
      <c r="AM87" s="317"/>
      <c r="AN87" s="317"/>
      <c r="AO87" s="317"/>
      <c r="AP87" s="317"/>
      <c r="AQ87" s="317"/>
      <c r="AR87" s="317"/>
      <c r="AS87" s="317"/>
      <c r="AT87" s="317"/>
      <c r="AU87" s="317"/>
      <c r="AV87" s="317"/>
      <c r="AW87" s="317"/>
      <c r="AX87" s="317"/>
      <c r="AY87" s="317"/>
      <c r="AZ87" s="317"/>
      <c r="BA87" s="317"/>
      <c r="BB87" s="317"/>
      <c r="BC87" s="317"/>
      <c r="BD87" s="317"/>
      <c r="BE87" s="317"/>
      <c r="BF87" s="317"/>
      <c r="BG87" s="317"/>
      <c r="BH87" s="317"/>
      <c r="BI87" s="317"/>
      <c r="BJ87" s="317"/>
      <c r="BK87" s="317"/>
      <c r="BL87" s="317"/>
      <c r="BM87" s="317"/>
      <c r="BN87" s="317"/>
      <c r="BO87" s="317"/>
      <c r="BP87" s="317"/>
      <c r="BQ87" s="317"/>
      <c r="BR87" s="317"/>
      <c r="BS87" s="317"/>
      <c r="BT87" s="317"/>
      <c r="BU87" s="317"/>
      <c r="BV87" s="317"/>
      <c r="BW87" s="317"/>
      <c r="BX87" s="317"/>
      <c r="BY87" s="317"/>
      <c r="BZ87" s="317"/>
      <c r="CA87" s="317"/>
      <c r="CB87" s="317"/>
      <c r="CC87" s="317"/>
      <c r="CD87" s="317"/>
      <c r="CE87" s="317"/>
      <c r="CF87" s="317"/>
      <c r="CG87" s="317"/>
      <c r="CH87" s="317"/>
      <c r="CI87" s="317"/>
      <c r="CJ87" s="317"/>
      <c r="CK87" s="317"/>
      <c r="CL87" s="317"/>
      <c r="CM87" s="317"/>
      <c r="CN87" s="317"/>
      <c r="CO87" s="317"/>
      <c r="CP87" s="317"/>
      <c r="CQ87" s="317"/>
      <c r="CR87" s="317"/>
      <c r="CS87" s="317"/>
      <c r="CT87" s="317"/>
      <c r="CU87" s="317"/>
      <c r="CV87" s="317"/>
      <c r="CW87" s="317"/>
      <c r="CX87" s="317"/>
      <c r="CY87" s="317"/>
      <c r="CZ87" s="317"/>
      <c r="DA87" s="317"/>
      <c r="DB87" s="317"/>
      <c r="DC87" s="317"/>
      <c r="DD87" s="317"/>
      <c r="DE87" s="317"/>
      <c r="DF87" s="317"/>
      <c r="DG87" s="317"/>
      <c r="DH87" s="317"/>
      <c r="DI87" s="317"/>
      <c r="DJ87" s="317"/>
      <c r="DK87" s="317"/>
      <c r="DL87" s="317"/>
      <c r="DM87" s="317"/>
      <c r="DN87" s="317"/>
      <c r="DO87" s="317"/>
      <c r="DP87" s="317"/>
      <c r="DQ87" s="317"/>
      <c r="DR87" s="317"/>
      <c r="DS87" s="317"/>
      <c r="DT87" s="317"/>
    </row>
    <row r="88" spans="1:124" ht="12" customHeight="1">
      <c r="A88" s="386"/>
      <c r="B88" s="379"/>
      <c r="C88" s="344"/>
      <c r="D88" s="387"/>
      <c r="E88" s="425"/>
      <c r="F88" s="426"/>
      <c r="G88" s="382"/>
      <c r="H88" s="383"/>
      <c r="I88" s="384"/>
      <c r="J88" s="384"/>
      <c r="K88" s="384"/>
      <c r="L88" s="317"/>
      <c r="M88" s="317"/>
      <c r="N88" s="317"/>
      <c r="O88" s="317"/>
      <c r="P88" s="317"/>
      <c r="Q88" s="317"/>
      <c r="R88" s="317"/>
      <c r="S88" s="317"/>
      <c r="T88" s="317"/>
      <c r="U88" s="317"/>
      <c r="V88" s="317"/>
      <c r="W88" s="317"/>
      <c r="X88" s="317"/>
      <c r="Y88" s="317"/>
      <c r="Z88" s="317"/>
      <c r="AA88" s="317"/>
      <c r="AB88" s="317"/>
      <c r="AC88" s="317"/>
      <c r="AD88" s="317"/>
      <c r="AE88" s="317"/>
      <c r="AF88" s="317"/>
      <c r="AG88" s="317"/>
      <c r="AH88" s="317"/>
      <c r="AI88" s="317"/>
      <c r="AJ88" s="317"/>
      <c r="AK88" s="317"/>
      <c r="AL88" s="317"/>
      <c r="AM88" s="317"/>
      <c r="AN88" s="317"/>
      <c r="AO88" s="317"/>
      <c r="AP88" s="317"/>
      <c r="AQ88" s="317"/>
      <c r="AR88" s="317"/>
      <c r="AS88" s="317"/>
      <c r="AT88" s="317"/>
      <c r="AU88" s="317"/>
      <c r="AV88" s="317"/>
      <c r="AW88" s="317"/>
      <c r="AX88" s="317"/>
      <c r="AY88" s="317"/>
      <c r="AZ88" s="317"/>
      <c r="BA88" s="317"/>
      <c r="BB88" s="317"/>
      <c r="BC88" s="317"/>
      <c r="BD88" s="317"/>
      <c r="BE88" s="317"/>
      <c r="BF88" s="317"/>
      <c r="BG88" s="317"/>
      <c r="BH88" s="317"/>
      <c r="BI88" s="317"/>
      <c r="BJ88" s="317"/>
      <c r="BK88" s="317"/>
      <c r="BL88" s="317"/>
      <c r="BM88" s="317"/>
      <c r="BN88" s="317"/>
      <c r="BO88" s="317"/>
      <c r="BP88" s="317"/>
      <c r="BQ88" s="317"/>
      <c r="BR88" s="317"/>
      <c r="BS88" s="317"/>
      <c r="BT88" s="317"/>
      <c r="BU88" s="317"/>
      <c r="BV88" s="317"/>
      <c r="BW88" s="317"/>
      <c r="BX88" s="317"/>
      <c r="BY88" s="317"/>
      <c r="BZ88" s="317"/>
      <c r="CA88" s="317"/>
      <c r="CB88" s="317"/>
      <c r="CC88" s="317"/>
      <c r="CD88" s="317"/>
      <c r="CE88" s="317"/>
      <c r="CF88" s="317"/>
      <c r="CG88" s="317"/>
      <c r="CH88" s="317"/>
      <c r="CI88" s="317"/>
      <c r="CJ88" s="317"/>
      <c r="CK88" s="317"/>
      <c r="CL88" s="317"/>
      <c r="CM88" s="317"/>
      <c r="CN88" s="317"/>
      <c r="CO88" s="317"/>
      <c r="CP88" s="317"/>
      <c r="CQ88" s="317"/>
      <c r="CR88" s="317"/>
      <c r="CS88" s="317"/>
      <c r="CT88" s="317"/>
      <c r="CU88" s="317"/>
      <c r="CV88" s="317"/>
      <c r="CW88" s="317"/>
      <c r="CX88" s="317"/>
      <c r="CY88" s="317"/>
      <c r="CZ88" s="317"/>
      <c r="DA88" s="317"/>
      <c r="DB88" s="317"/>
      <c r="DC88" s="317"/>
      <c r="DD88" s="317"/>
      <c r="DE88" s="317"/>
      <c r="DF88" s="317"/>
      <c r="DG88" s="317"/>
      <c r="DH88" s="317"/>
      <c r="DI88" s="317"/>
      <c r="DJ88" s="317"/>
      <c r="DK88" s="317"/>
      <c r="DL88" s="317"/>
      <c r="DM88" s="317"/>
      <c r="DN88" s="317"/>
      <c r="DO88" s="317"/>
      <c r="DP88" s="317"/>
      <c r="DQ88" s="317"/>
      <c r="DR88" s="317"/>
      <c r="DS88" s="317"/>
      <c r="DT88" s="317"/>
    </row>
    <row r="89" spans="1:124" ht="36" customHeight="1">
      <c r="A89" s="348" t="s">
        <v>430</v>
      </c>
      <c r="B89" s="348" t="s">
        <v>393</v>
      </c>
      <c r="C89" s="356" t="s">
        <v>431</v>
      </c>
      <c r="D89" s="342" t="s">
        <v>432</v>
      </c>
      <c r="E89" s="343">
        <f>((62.8+58.1)*0.25)*1.05</f>
        <v>31.736250000000002</v>
      </c>
      <c r="F89" s="303"/>
      <c r="G89" s="351" t="e">
        <f>E89*#REF!</f>
        <v>#REF!</v>
      </c>
      <c r="H89" s="352">
        <f>+E89*F89</f>
        <v>0</v>
      </c>
      <c r="I89" s="384"/>
      <c r="J89" s="384"/>
      <c r="K89" s="384"/>
      <c r="L89" s="317"/>
      <c r="M89" s="317"/>
      <c r="N89" s="317"/>
      <c r="O89" s="317"/>
      <c r="P89" s="317"/>
      <c r="Q89" s="317"/>
      <c r="R89" s="317"/>
      <c r="S89" s="317"/>
      <c r="T89" s="317"/>
      <c r="U89" s="317"/>
      <c r="V89" s="317"/>
      <c r="W89" s="317"/>
      <c r="X89" s="317"/>
      <c r="Y89" s="317"/>
      <c r="Z89" s="317"/>
      <c r="AA89" s="317"/>
      <c r="AB89" s="317"/>
      <c r="AC89" s="317"/>
      <c r="AD89" s="317"/>
      <c r="AE89" s="317"/>
      <c r="AF89" s="317"/>
      <c r="AG89" s="317"/>
      <c r="AH89" s="317"/>
      <c r="AI89" s="317"/>
      <c r="AJ89" s="317"/>
      <c r="AK89" s="317"/>
      <c r="AL89" s="317"/>
      <c r="AM89" s="317"/>
      <c r="AN89" s="317"/>
      <c r="AO89" s="317"/>
      <c r="AP89" s="317"/>
      <c r="AQ89" s="317"/>
      <c r="AR89" s="317"/>
      <c r="AS89" s="317"/>
      <c r="AT89" s="317"/>
      <c r="AU89" s="317"/>
      <c r="AV89" s="317"/>
      <c r="AW89" s="317"/>
      <c r="AX89" s="317"/>
      <c r="AY89" s="317"/>
      <c r="AZ89" s="317"/>
      <c r="BA89" s="317"/>
      <c r="BB89" s="317"/>
      <c r="BC89" s="317"/>
      <c r="BD89" s="317"/>
      <c r="BE89" s="317"/>
      <c r="BF89" s="317"/>
      <c r="BG89" s="317"/>
      <c r="BH89" s="317"/>
      <c r="BI89" s="317"/>
      <c r="BJ89" s="317"/>
      <c r="BK89" s="317"/>
      <c r="BL89" s="317"/>
      <c r="BM89" s="317"/>
      <c r="BN89" s="317"/>
      <c r="BO89" s="317"/>
      <c r="BP89" s="317"/>
      <c r="BQ89" s="317"/>
      <c r="BR89" s="317"/>
      <c r="BS89" s="317"/>
      <c r="BT89" s="317"/>
      <c r="BU89" s="317"/>
      <c r="BV89" s="317"/>
      <c r="BW89" s="317"/>
      <c r="BX89" s="317"/>
      <c r="BY89" s="317"/>
      <c r="BZ89" s="317"/>
      <c r="CA89" s="317"/>
      <c r="CB89" s="317"/>
      <c r="CC89" s="317"/>
      <c r="CD89" s="317"/>
      <c r="CE89" s="317"/>
      <c r="CF89" s="317"/>
      <c r="CG89" s="317"/>
      <c r="CH89" s="317"/>
      <c r="CI89" s="317"/>
      <c r="CJ89" s="317"/>
      <c r="CK89" s="317"/>
      <c r="CL89" s="317"/>
      <c r="CM89" s="317"/>
      <c r="CN89" s="317"/>
      <c r="CO89" s="317"/>
      <c r="CP89" s="317"/>
      <c r="CQ89" s="317"/>
      <c r="CR89" s="317"/>
      <c r="CS89" s="317"/>
      <c r="CT89" s="317"/>
      <c r="CU89" s="317"/>
      <c r="CV89" s="317"/>
      <c r="CW89" s="317"/>
      <c r="CX89" s="317"/>
      <c r="CY89" s="317"/>
      <c r="CZ89" s="317"/>
      <c r="DA89" s="317"/>
      <c r="DB89" s="317"/>
      <c r="DC89" s="317"/>
      <c r="DD89" s="317"/>
      <c r="DE89" s="317"/>
      <c r="DF89" s="317"/>
      <c r="DG89" s="317"/>
      <c r="DH89" s="317"/>
      <c r="DI89" s="317"/>
      <c r="DJ89" s="317"/>
      <c r="DK89" s="317"/>
      <c r="DL89" s="317"/>
      <c r="DM89" s="317"/>
      <c r="DN89" s="317"/>
      <c r="DO89" s="317"/>
      <c r="DP89" s="317"/>
      <c r="DQ89" s="317"/>
      <c r="DR89" s="317"/>
      <c r="DS89" s="317"/>
      <c r="DT89" s="317"/>
    </row>
    <row r="90" spans="1:124" ht="13.5" customHeight="1">
      <c r="A90" s="348"/>
      <c r="B90" s="348"/>
      <c r="C90" s="356"/>
      <c r="D90" s="342"/>
      <c r="E90" s="343"/>
      <c r="F90" s="350"/>
      <c r="G90" s="351"/>
      <c r="H90" s="357"/>
      <c r="I90" s="384"/>
      <c r="J90" s="384"/>
      <c r="K90" s="384"/>
      <c r="L90" s="317"/>
      <c r="M90" s="317"/>
      <c r="N90" s="317"/>
      <c r="O90" s="317"/>
      <c r="P90" s="317"/>
      <c r="Q90" s="317"/>
      <c r="R90" s="317"/>
      <c r="S90" s="317"/>
      <c r="T90" s="317"/>
      <c r="U90" s="317"/>
      <c r="V90" s="317"/>
      <c r="W90" s="317"/>
      <c r="X90" s="317"/>
      <c r="Y90" s="317"/>
      <c r="Z90" s="317"/>
      <c r="AA90" s="317"/>
      <c r="AB90" s="317"/>
      <c r="AC90" s="317"/>
      <c r="AD90" s="317"/>
      <c r="AE90" s="317"/>
      <c r="AF90" s="317"/>
      <c r="AG90" s="317"/>
      <c r="AH90" s="317"/>
      <c r="AI90" s="317"/>
      <c r="AJ90" s="317"/>
      <c r="AK90" s="317"/>
      <c r="AL90" s="317"/>
      <c r="AM90" s="317"/>
      <c r="AN90" s="317"/>
      <c r="AO90" s="317"/>
      <c r="AP90" s="317"/>
      <c r="AQ90" s="317"/>
      <c r="AR90" s="317"/>
      <c r="AS90" s="317"/>
      <c r="AT90" s="317"/>
      <c r="AU90" s="317"/>
      <c r="AV90" s="317"/>
      <c r="AW90" s="317"/>
      <c r="AX90" s="317"/>
      <c r="AY90" s="317"/>
      <c r="AZ90" s="317"/>
      <c r="BA90" s="317"/>
      <c r="BB90" s="317"/>
      <c r="BC90" s="317"/>
      <c r="BD90" s="317"/>
      <c r="BE90" s="317"/>
      <c r="BF90" s="317"/>
      <c r="BG90" s="317"/>
      <c r="BH90" s="317"/>
      <c r="BI90" s="317"/>
      <c r="BJ90" s="317"/>
      <c r="BK90" s="317"/>
      <c r="BL90" s="317"/>
      <c r="BM90" s="317"/>
      <c r="BN90" s="317"/>
      <c r="BO90" s="317"/>
      <c r="BP90" s="317"/>
      <c r="BQ90" s="317"/>
      <c r="BR90" s="317"/>
      <c r="BS90" s="317"/>
      <c r="BT90" s="317"/>
      <c r="BU90" s="317"/>
      <c r="BV90" s="317"/>
      <c r="BW90" s="317"/>
      <c r="BX90" s="317"/>
      <c r="BY90" s="317"/>
      <c r="BZ90" s="317"/>
      <c r="CA90" s="317"/>
      <c r="CB90" s="317"/>
      <c r="CC90" s="317"/>
      <c r="CD90" s="317"/>
      <c r="CE90" s="317"/>
      <c r="CF90" s="317"/>
      <c r="CG90" s="317"/>
      <c r="CH90" s="317"/>
      <c r="CI90" s="317"/>
      <c r="CJ90" s="317"/>
      <c r="CK90" s="317"/>
      <c r="CL90" s="317"/>
      <c r="CM90" s="317"/>
      <c r="CN90" s="317"/>
      <c r="CO90" s="317"/>
      <c r="CP90" s="317"/>
      <c r="CQ90" s="317"/>
      <c r="CR90" s="317"/>
      <c r="CS90" s="317"/>
      <c r="CT90" s="317"/>
      <c r="CU90" s="317"/>
      <c r="CV90" s="317"/>
      <c r="CW90" s="317"/>
      <c r="CX90" s="317"/>
      <c r="CY90" s="317"/>
      <c r="CZ90" s="317"/>
      <c r="DA90" s="317"/>
      <c r="DB90" s="317"/>
      <c r="DC90" s="317"/>
      <c r="DD90" s="317"/>
      <c r="DE90" s="317"/>
      <c r="DF90" s="317"/>
      <c r="DG90" s="317"/>
      <c r="DH90" s="317"/>
      <c r="DI90" s="317"/>
      <c r="DJ90" s="317"/>
      <c r="DK90" s="317"/>
      <c r="DL90" s="317"/>
      <c r="DM90" s="317"/>
      <c r="DN90" s="317"/>
      <c r="DO90" s="317"/>
      <c r="DP90" s="317"/>
      <c r="DQ90" s="317"/>
      <c r="DR90" s="317"/>
      <c r="DS90" s="317"/>
      <c r="DT90" s="317"/>
    </row>
    <row r="91" spans="1:124" ht="36" customHeight="1">
      <c r="A91" s="348" t="s">
        <v>430</v>
      </c>
      <c r="B91" s="348" t="s">
        <v>393</v>
      </c>
      <c r="C91" s="356" t="s">
        <v>433</v>
      </c>
      <c r="D91" s="342" t="s">
        <v>434</v>
      </c>
      <c r="E91" s="343">
        <f>((9.8+8.8+9.3+6.4)*0.25)*1.05</f>
        <v>9.003750000000002</v>
      </c>
      <c r="F91" s="303"/>
      <c r="G91" s="351" t="e">
        <f>E91*#REF!</f>
        <v>#REF!</v>
      </c>
      <c r="H91" s="352">
        <f>+E91*F91</f>
        <v>0</v>
      </c>
      <c r="I91" s="384"/>
      <c r="J91" s="384"/>
      <c r="K91" s="384"/>
      <c r="L91" s="317"/>
      <c r="M91" s="317"/>
      <c r="N91" s="317"/>
      <c r="O91" s="317"/>
      <c r="P91" s="317"/>
      <c r="Q91" s="317"/>
      <c r="R91" s="317"/>
      <c r="S91" s="317"/>
      <c r="T91" s="317"/>
      <c r="U91" s="317"/>
      <c r="V91" s="317"/>
      <c r="W91" s="317"/>
      <c r="X91" s="317"/>
      <c r="Y91" s="317"/>
      <c r="Z91" s="317"/>
      <c r="AA91" s="317"/>
      <c r="AB91" s="317"/>
      <c r="AC91" s="317"/>
      <c r="AD91" s="317"/>
      <c r="AE91" s="317"/>
      <c r="AF91" s="317"/>
      <c r="AG91" s="317"/>
      <c r="AH91" s="317"/>
      <c r="AI91" s="317"/>
      <c r="AJ91" s="317"/>
      <c r="AK91" s="317"/>
      <c r="AL91" s="317"/>
      <c r="AM91" s="317"/>
      <c r="AN91" s="317"/>
      <c r="AO91" s="317"/>
      <c r="AP91" s="317"/>
      <c r="AQ91" s="317"/>
      <c r="AR91" s="317"/>
      <c r="AS91" s="317"/>
      <c r="AT91" s="317"/>
      <c r="AU91" s="317"/>
      <c r="AV91" s="317"/>
      <c r="AW91" s="317"/>
      <c r="AX91" s="317"/>
      <c r="AY91" s="317"/>
      <c r="AZ91" s="317"/>
      <c r="BA91" s="317"/>
      <c r="BB91" s="317"/>
      <c r="BC91" s="317"/>
      <c r="BD91" s="317"/>
      <c r="BE91" s="317"/>
      <c r="BF91" s="317"/>
      <c r="BG91" s="317"/>
      <c r="BH91" s="317"/>
      <c r="BI91" s="317"/>
      <c r="BJ91" s="317"/>
      <c r="BK91" s="317"/>
      <c r="BL91" s="317"/>
      <c r="BM91" s="317"/>
      <c r="BN91" s="317"/>
      <c r="BO91" s="317"/>
      <c r="BP91" s="317"/>
      <c r="BQ91" s="317"/>
      <c r="BR91" s="317"/>
      <c r="BS91" s="317"/>
      <c r="BT91" s="317"/>
      <c r="BU91" s="317"/>
      <c r="BV91" s="317"/>
      <c r="BW91" s="317"/>
      <c r="BX91" s="317"/>
      <c r="BY91" s="317"/>
      <c r="BZ91" s="317"/>
      <c r="CA91" s="317"/>
      <c r="CB91" s="317"/>
      <c r="CC91" s="317"/>
      <c r="CD91" s="317"/>
      <c r="CE91" s="317"/>
      <c r="CF91" s="317"/>
      <c r="CG91" s="317"/>
      <c r="CH91" s="317"/>
      <c r="CI91" s="317"/>
      <c r="CJ91" s="317"/>
      <c r="CK91" s="317"/>
      <c r="CL91" s="317"/>
      <c r="CM91" s="317"/>
      <c r="CN91" s="317"/>
      <c r="CO91" s="317"/>
      <c r="CP91" s="317"/>
      <c r="CQ91" s="317"/>
      <c r="CR91" s="317"/>
      <c r="CS91" s="317"/>
      <c r="CT91" s="317"/>
      <c r="CU91" s="317"/>
      <c r="CV91" s="317"/>
      <c r="CW91" s="317"/>
      <c r="CX91" s="317"/>
      <c r="CY91" s="317"/>
      <c r="CZ91" s="317"/>
      <c r="DA91" s="317"/>
      <c r="DB91" s="317"/>
      <c r="DC91" s="317"/>
      <c r="DD91" s="317"/>
      <c r="DE91" s="317"/>
      <c r="DF91" s="317"/>
      <c r="DG91" s="317"/>
      <c r="DH91" s="317"/>
      <c r="DI91" s="317"/>
      <c r="DJ91" s="317"/>
      <c r="DK91" s="317"/>
      <c r="DL91" s="317"/>
      <c r="DM91" s="317"/>
      <c r="DN91" s="317"/>
      <c r="DO91" s="317"/>
      <c r="DP91" s="317"/>
      <c r="DQ91" s="317"/>
      <c r="DR91" s="317"/>
      <c r="DS91" s="317"/>
      <c r="DT91" s="317"/>
    </row>
    <row r="92" spans="1:124" ht="12" customHeight="1">
      <c r="A92" s="348"/>
      <c r="B92" s="443"/>
      <c r="C92" s="356"/>
      <c r="D92" s="444"/>
      <c r="E92" s="343"/>
      <c r="F92" s="350"/>
      <c r="G92" s="351"/>
      <c r="H92" s="352"/>
      <c r="I92" s="384"/>
      <c r="J92" s="384"/>
      <c r="K92" s="384"/>
      <c r="L92" s="317"/>
      <c r="M92" s="317"/>
      <c r="N92" s="317"/>
      <c r="O92" s="317"/>
      <c r="P92" s="317"/>
      <c r="Q92" s="317"/>
      <c r="R92" s="317"/>
      <c r="S92" s="317"/>
      <c r="T92" s="317"/>
      <c r="U92" s="317"/>
      <c r="V92" s="317"/>
      <c r="W92" s="317"/>
      <c r="X92" s="317"/>
      <c r="Y92" s="317"/>
      <c r="Z92" s="317"/>
      <c r="AA92" s="317"/>
      <c r="AB92" s="317"/>
      <c r="AC92" s="317"/>
      <c r="AD92" s="317"/>
      <c r="AE92" s="317"/>
      <c r="AF92" s="317"/>
      <c r="AG92" s="317"/>
      <c r="AH92" s="317"/>
      <c r="AI92" s="317"/>
      <c r="AJ92" s="317"/>
      <c r="AK92" s="317"/>
      <c r="AL92" s="317"/>
      <c r="AM92" s="317"/>
      <c r="AN92" s="317"/>
      <c r="AO92" s="317"/>
      <c r="AP92" s="317"/>
      <c r="AQ92" s="317"/>
      <c r="AR92" s="317"/>
      <c r="AS92" s="317"/>
      <c r="AT92" s="317"/>
      <c r="AU92" s="317"/>
      <c r="AV92" s="317"/>
      <c r="AW92" s="317"/>
      <c r="AX92" s="317"/>
      <c r="AY92" s="317"/>
      <c r="AZ92" s="317"/>
      <c r="BA92" s="317"/>
      <c r="BB92" s="317"/>
      <c r="BC92" s="317"/>
      <c r="BD92" s="317"/>
      <c r="BE92" s="317"/>
      <c r="BF92" s="317"/>
      <c r="BG92" s="317"/>
      <c r="BH92" s="317"/>
      <c r="BI92" s="317"/>
      <c r="BJ92" s="317"/>
      <c r="BK92" s="317"/>
      <c r="BL92" s="317"/>
      <c r="BM92" s="317"/>
      <c r="BN92" s="317"/>
      <c r="BO92" s="317"/>
      <c r="BP92" s="317"/>
      <c r="BQ92" s="317"/>
      <c r="BR92" s="317"/>
      <c r="BS92" s="317"/>
      <c r="BT92" s="317"/>
      <c r="BU92" s="317"/>
      <c r="BV92" s="317"/>
      <c r="BW92" s="317"/>
      <c r="BX92" s="317"/>
      <c r="BY92" s="317"/>
      <c r="BZ92" s="317"/>
      <c r="CA92" s="317"/>
      <c r="CB92" s="317"/>
      <c r="CC92" s="317"/>
      <c r="CD92" s="317"/>
      <c r="CE92" s="317"/>
      <c r="CF92" s="317"/>
      <c r="CG92" s="317"/>
      <c r="CH92" s="317"/>
      <c r="CI92" s="317"/>
      <c r="CJ92" s="317"/>
      <c r="CK92" s="317"/>
      <c r="CL92" s="317"/>
      <c r="CM92" s="317"/>
      <c r="CN92" s="317"/>
      <c r="CO92" s="317"/>
      <c r="CP92" s="317"/>
      <c r="CQ92" s="317"/>
      <c r="CR92" s="317"/>
      <c r="CS92" s="317"/>
      <c r="CT92" s="317"/>
      <c r="CU92" s="317"/>
      <c r="CV92" s="317"/>
      <c r="CW92" s="317"/>
      <c r="CX92" s="317"/>
      <c r="CY92" s="317"/>
      <c r="CZ92" s="317"/>
      <c r="DA92" s="317"/>
      <c r="DB92" s="317"/>
      <c r="DC92" s="317"/>
      <c r="DD92" s="317"/>
      <c r="DE92" s="317"/>
      <c r="DF92" s="317"/>
      <c r="DG92" s="317"/>
      <c r="DH92" s="317"/>
      <c r="DI92" s="317"/>
      <c r="DJ92" s="317"/>
      <c r="DK92" s="317"/>
      <c r="DL92" s="317"/>
      <c r="DM92" s="317"/>
      <c r="DN92" s="317"/>
      <c r="DO92" s="317"/>
      <c r="DP92" s="317"/>
      <c r="DQ92" s="317"/>
      <c r="DR92" s="317"/>
      <c r="DS92" s="317"/>
      <c r="DT92" s="317"/>
    </row>
    <row r="93" spans="1:12" ht="24" customHeight="1">
      <c r="A93" s="433" t="s">
        <v>435</v>
      </c>
      <c r="B93" s="687" t="s">
        <v>436</v>
      </c>
      <c r="C93" s="689"/>
      <c r="D93" s="387"/>
      <c r="E93" s="343"/>
      <c r="F93" s="350"/>
      <c r="G93" s="351"/>
      <c r="H93" s="352"/>
      <c r="I93" s="384"/>
      <c r="L93" s="347"/>
    </row>
    <row r="94" spans="4:12" ht="12.75" customHeight="1">
      <c r="D94" s="390"/>
      <c r="E94" s="343"/>
      <c r="F94" s="350"/>
      <c r="G94" s="351"/>
      <c r="H94" s="352"/>
      <c r="L94" s="347"/>
    </row>
    <row r="95" spans="1:12" ht="25.5" customHeight="1">
      <c r="A95" s="353" t="s">
        <v>437</v>
      </c>
      <c r="B95" s="353" t="s">
        <v>359</v>
      </c>
      <c r="C95" s="445" t="s">
        <v>438</v>
      </c>
      <c r="D95" s="342" t="s">
        <v>439</v>
      </c>
      <c r="E95" s="343">
        <f>(62.8+58.1)*2</f>
        <v>241.8</v>
      </c>
      <c r="F95" s="303"/>
      <c r="G95" s="351" t="e">
        <f>E95*#REF!</f>
        <v>#REF!</v>
      </c>
      <c r="H95" s="352">
        <f>+E95*F95</f>
        <v>0</v>
      </c>
      <c r="L95" s="347"/>
    </row>
    <row r="96" spans="1:12" ht="12" customHeight="1">
      <c r="A96" s="353"/>
      <c r="B96" s="446"/>
      <c r="C96" s="445"/>
      <c r="D96" s="444"/>
      <c r="E96" s="343"/>
      <c r="F96" s="350"/>
      <c r="G96" s="351"/>
      <c r="H96" s="352"/>
      <c r="L96" s="347"/>
    </row>
    <row r="97" spans="1:12" ht="36" customHeight="1">
      <c r="A97" s="433" t="s">
        <v>440</v>
      </c>
      <c r="B97" s="687" t="s">
        <v>441</v>
      </c>
      <c r="C97" s="689"/>
      <c r="D97" s="387"/>
      <c r="E97" s="343"/>
      <c r="F97" s="350"/>
      <c r="G97" s="351"/>
      <c r="H97" s="352"/>
      <c r="I97" s="384"/>
      <c r="L97" s="347"/>
    </row>
    <row r="98" spans="1:12" ht="12" customHeight="1">
      <c r="A98" s="433"/>
      <c r="B98" s="379"/>
      <c r="C98" s="344"/>
      <c r="D98" s="387"/>
      <c r="E98" s="343"/>
      <c r="F98" s="350"/>
      <c r="G98" s="351"/>
      <c r="H98" s="357"/>
      <c r="I98" s="384"/>
      <c r="L98" s="347"/>
    </row>
    <row r="99" spans="1:12" ht="36" customHeight="1">
      <c r="A99" s="427" t="s">
        <v>442</v>
      </c>
      <c r="B99" s="427" t="s">
        <v>359</v>
      </c>
      <c r="C99" s="447" t="s">
        <v>443</v>
      </c>
      <c r="D99" s="416" t="s">
        <v>444</v>
      </c>
      <c r="E99" s="417">
        <f>144*6.4</f>
        <v>921.6</v>
      </c>
      <c r="F99" s="310"/>
      <c r="G99" s="418" t="e">
        <f>E99*#REF!</f>
        <v>#REF!</v>
      </c>
      <c r="H99" s="419">
        <f>+E99*F99</f>
        <v>0</v>
      </c>
      <c r="L99" s="347"/>
    </row>
    <row r="100" spans="1:124" ht="15" customHeight="1">
      <c r="A100" s="396" t="s">
        <v>426</v>
      </c>
      <c r="B100" s="681" t="s">
        <v>445</v>
      </c>
      <c r="C100" s="681"/>
      <c r="D100" s="428"/>
      <c r="E100" s="421"/>
      <c r="F100" s="422"/>
      <c r="G100" s="423" t="e">
        <f>SUM(G89:G99)</f>
        <v>#REF!</v>
      </c>
      <c r="H100" s="368">
        <f>SUM(H89:H99)</f>
        <v>0</v>
      </c>
      <c r="I100" s="369"/>
      <c r="J100" s="369"/>
      <c r="K100" s="370"/>
      <c r="L100" s="347"/>
      <c r="M100" s="317"/>
      <c r="N100" s="317"/>
      <c r="O100" s="317"/>
      <c r="P100" s="317"/>
      <c r="Q100" s="317"/>
      <c r="R100" s="317"/>
      <c r="S100" s="317"/>
      <c r="T100" s="317"/>
      <c r="U100" s="317"/>
      <c r="V100" s="317"/>
      <c r="W100" s="317"/>
      <c r="X100" s="317"/>
      <c r="Y100" s="317"/>
      <c r="Z100" s="317"/>
      <c r="AA100" s="317"/>
      <c r="AB100" s="317"/>
      <c r="AC100" s="317"/>
      <c r="AD100" s="317"/>
      <c r="AE100" s="317"/>
      <c r="AF100" s="317"/>
      <c r="AG100" s="317"/>
      <c r="AH100" s="317"/>
      <c r="AI100" s="317"/>
      <c r="AJ100" s="317"/>
      <c r="AK100" s="317"/>
      <c r="AL100" s="317"/>
      <c r="AM100" s="317"/>
      <c r="AN100" s="317"/>
      <c r="AO100" s="317"/>
      <c r="AP100" s="317"/>
      <c r="AQ100" s="317"/>
      <c r="AR100" s="317"/>
      <c r="AS100" s="317"/>
      <c r="AT100" s="317"/>
      <c r="AU100" s="317"/>
      <c r="AV100" s="317"/>
      <c r="AW100" s="317"/>
      <c r="AX100" s="317"/>
      <c r="AY100" s="317"/>
      <c r="AZ100" s="317"/>
      <c r="BA100" s="317"/>
      <c r="BB100" s="317"/>
      <c r="BC100" s="317"/>
      <c r="BD100" s="317"/>
      <c r="BE100" s="317"/>
      <c r="BF100" s="317"/>
      <c r="BG100" s="317"/>
      <c r="BH100" s="317"/>
      <c r="BI100" s="317"/>
      <c r="BJ100" s="317"/>
      <c r="BK100" s="317"/>
      <c r="BL100" s="317"/>
      <c r="BM100" s="317"/>
      <c r="BN100" s="317"/>
      <c r="BO100" s="317"/>
      <c r="BP100" s="317"/>
      <c r="BQ100" s="317"/>
      <c r="BR100" s="317"/>
      <c r="BS100" s="317"/>
      <c r="BT100" s="317"/>
      <c r="BU100" s="317"/>
      <c r="BV100" s="317"/>
      <c r="BW100" s="317"/>
      <c r="BX100" s="317"/>
      <c r="BY100" s="317"/>
      <c r="BZ100" s="317"/>
      <c r="CA100" s="317"/>
      <c r="CB100" s="317"/>
      <c r="CC100" s="317"/>
      <c r="CD100" s="317"/>
      <c r="CE100" s="317"/>
      <c r="CF100" s="317"/>
      <c r="CG100" s="317"/>
      <c r="CH100" s="317"/>
      <c r="CI100" s="317"/>
      <c r="CJ100" s="317"/>
      <c r="CK100" s="317"/>
      <c r="CL100" s="317"/>
      <c r="CM100" s="317"/>
      <c r="CN100" s="317"/>
      <c r="CO100" s="317"/>
      <c r="CP100" s="317"/>
      <c r="CQ100" s="317"/>
      <c r="CR100" s="317"/>
      <c r="CS100" s="317"/>
      <c r="CT100" s="317"/>
      <c r="CU100" s="317"/>
      <c r="CV100" s="317"/>
      <c r="CW100" s="317"/>
      <c r="CX100" s="317"/>
      <c r="CY100" s="317"/>
      <c r="CZ100" s="317"/>
      <c r="DA100" s="317"/>
      <c r="DB100" s="317"/>
      <c r="DC100" s="317"/>
      <c r="DD100" s="317"/>
      <c r="DE100" s="317"/>
      <c r="DF100" s="317"/>
      <c r="DG100" s="317"/>
      <c r="DH100" s="317"/>
      <c r="DI100" s="317"/>
      <c r="DJ100" s="317"/>
      <c r="DK100" s="317"/>
      <c r="DL100" s="317"/>
      <c r="DM100" s="317"/>
      <c r="DN100" s="317"/>
      <c r="DO100" s="317"/>
      <c r="DP100" s="317"/>
      <c r="DQ100" s="317"/>
      <c r="DR100" s="317"/>
      <c r="DS100" s="317"/>
      <c r="DT100" s="317"/>
    </row>
    <row r="101" spans="1:8" ht="12" customHeight="1">
      <c r="A101" s="348"/>
      <c r="B101" s="348"/>
      <c r="C101" s="356"/>
      <c r="D101" s="342"/>
      <c r="E101" s="388"/>
      <c r="F101" s="390"/>
      <c r="H101" s="413"/>
    </row>
    <row r="102" spans="1:124" ht="15" customHeight="1">
      <c r="A102" s="386" t="s">
        <v>446</v>
      </c>
      <c r="B102" s="687" t="s">
        <v>447</v>
      </c>
      <c r="C102" s="688"/>
      <c r="D102" s="424"/>
      <c r="E102" s="425"/>
      <c r="F102" s="426"/>
      <c r="G102" s="382"/>
      <c r="H102" s="383"/>
      <c r="I102" s="384"/>
      <c r="J102" s="384"/>
      <c r="K102" s="384"/>
      <c r="L102" s="317"/>
      <c r="M102" s="317"/>
      <c r="N102" s="317"/>
      <c r="O102" s="317"/>
      <c r="P102" s="317"/>
      <c r="Q102" s="317"/>
      <c r="R102" s="317"/>
      <c r="S102" s="317"/>
      <c r="T102" s="317"/>
      <c r="U102" s="317"/>
      <c r="V102" s="317"/>
      <c r="W102" s="317"/>
      <c r="X102" s="317"/>
      <c r="Y102" s="317"/>
      <c r="Z102" s="317"/>
      <c r="AA102" s="317"/>
      <c r="AB102" s="317"/>
      <c r="AC102" s="317"/>
      <c r="AD102" s="317"/>
      <c r="AE102" s="317"/>
      <c r="AF102" s="317"/>
      <c r="AG102" s="317"/>
      <c r="AH102" s="317"/>
      <c r="AI102" s="317"/>
      <c r="AJ102" s="317"/>
      <c r="AK102" s="317"/>
      <c r="AL102" s="317"/>
      <c r="AM102" s="317"/>
      <c r="AN102" s="317"/>
      <c r="AO102" s="317"/>
      <c r="AP102" s="317"/>
      <c r="AQ102" s="317"/>
      <c r="AR102" s="317"/>
      <c r="AS102" s="317"/>
      <c r="AT102" s="317"/>
      <c r="AU102" s="317"/>
      <c r="AV102" s="317"/>
      <c r="AW102" s="317"/>
      <c r="AX102" s="317"/>
      <c r="AY102" s="317"/>
      <c r="AZ102" s="317"/>
      <c r="BA102" s="317"/>
      <c r="BB102" s="317"/>
      <c r="BC102" s="317"/>
      <c r="BD102" s="317"/>
      <c r="BE102" s="317"/>
      <c r="BF102" s="317"/>
      <c r="BG102" s="317"/>
      <c r="BH102" s="317"/>
      <c r="BI102" s="317"/>
      <c r="BJ102" s="317"/>
      <c r="BK102" s="317"/>
      <c r="BL102" s="317"/>
      <c r="BM102" s="317"/>
      <c r="BN102" s="317"/>
      <c r="BO102" s="317"/>
      <c r="BP102" s="317"/>
      <c r="BQ102" s="317"/>
      <c r="BR102" s="317"/>
      <c r="BS102" s="317"/>
      <c r="BT102" s="317"/>
      <c r="BU102" s="317"/>
      <c r="BV102" s="317"/>
      <c r="BW102" s="317"/>
      <c r="BX102" s="317"/>
      <c r="BY102" s="317"/>
      <c r="BZ102" s="317"/>
      <c r="CA102" s="317"/>
      <c r="CB102" s="317"/>
      <c r="CC102" s="317"/>
      <c r="CD102" s="317"/>
      <c r="CE102" s="317"/>
      <c r="CF102" s="317"/>
      <c r="CG102" s="317"/>
      <c r="CH102" s="317"/>
      <c r="CI102" s="317"/>
      <c r="CJ102" s="317"/>
      <c r="CK102" s="317"/>
      <c r="CL102" s="317"/>
      <c r="CM102" s="317"/>
      <c r="CN102" s="317"/>
      <c r="CO102" s="317"/>
      <c r="CP102" s="317"/>
      <c r="CQ102" s="317"/>
      <c r="CR102" s="317"/>
      <c r="CS102" s="317"/>
      <c r="CT102" s="317"/>
      <c r="CU102" s="317"/>
      <c r="CV102" s="317"/>
      <c r="CW102" s="317"/>
      <c r="CX102" s="317"/>
      <c r="CY102" s="317"/>
      <c r="CZ102" s="317"/>
      <c r="DA102" s="317"/>
      <c r="DB102" s="317"/>
      <c r="DC102" s="317"/>
      <c r="DD102" s="317"/>
      <c r="DE102" s="317"/>
      <c r="DF102" s="317"/>
      <c r="DG102" s="317"/>
      <c r="DH102" s="317"/>
      <c r="DI102" s="317"/>
      <c r="DJ102" s="317"/>
      <c r="DK102" s="317"/>
      <c r="DL102" s="317"/>
      <c r="DM102" s="317"/>
      <c r="DN102" s="317"/>
      <c r="DO102" s="317"/>
      <c r="DP102" s="317"/>
      <c r="DQ102" s="317"/>
      <c r="DR102" s="317"/>
      <c r="DS102" s="317"/>
      <c r="DT102" s="317"/>
    </row>
    <row r="103" spans="1:124" ht="12" customHeight="1">
      <c r="A103" s="386"/>
      <c r="B103" s="379"/>
      <c r="C103" s="385"/>
      <c r="D103" s="424"/>
      <c r="E103" s="425"/>
      <c r="F103" s="426"/>
      <c r="G103" s="382"/>
      <c r="H103" s="383"/>
      <c r="I103" s="384"/>
      <c r="J103" s="384"/>
      <c r="K103" s="384"/>
      <c r="L103" s="317"/>
      <c r="M103" s="317"/>
      <c r="N103" s="317"/>
      <c r="O103" s="317"/>
      <c r="P103" s="317"/>
      <c r="Q103" s="317"/>
      <c r="R103" s="317"/>
      <c r="S103" s="317"/>
      <c r="T103" s="317"/>
      <c r="U103" s="317"/>
      <c r="V103" s="317"/>
      <c r="W103" s="317"/>
      <c r="X103" s="317"/>
      <c r="Y103" s="317"/>
      <c r="Z103" s="317"/>
      <c r="AA103" s="317"/>
      <c r="AB103" s="317"/>
      <c r="AC103" s="317"/>
      <c r="AD103" s="317"/>
      <c r="AE103" s="317"/>
      <c r="AF103" s="317"/>
      <c r="AG103" s="317"/>
      <c r="AH103" s="317"/>
      <c r="AI103" s="317"/>
      <c r="AJ103" s="317"/>
      <c r="AK103" s="317"/>
      <c r="AL103" s="317"/>
      <c r="AM103" s="317"/>
      <c r="AN103" s="317"/>
      <c r="AO103" s="317"/>
      <c r="AP103" s="317"/>
      <c r="AQ103" s="317"/>
      <c r="AR103" s="317"/>
      <c r="AS103" s="317"/>
      <c r="AT103" s="317"/>
      <c r="AU103" s="317"/>
      <c r="AV103" s="317"/>
      <c r="AW103" s="317"/>
      <c r="AX103" s="317"/>
      <c r="AY103" s="317"/>
      <c r="AZ103" s="317"/>
      <c r="BA103" s="317"/>
      <c r="BB103" s="317"/>
      <c r="BC103" s="317"/>
      <c r="BD103" s="317"/>
      <c r="BE103" s="317"/>
      <c r="BF103" s="317"/>
      <c r="BG103" s="317"/>
      <c r="BH103" s="317"/>
      <c r="BI103" s="317"/>
      <c r="BJ103" s="317"/>
      <c r="BK103" s="317"/>
      <c r="BL103" s="317"/>
      <c r="BM103" s="317"/>
      <c r="BN103" s="317"/>
      <c r="BO103" s="317"/>
      <c r="BP103" s="317"/>
      <c r="BQ103" s="317"/>
      <c r="BR103" s="317"/>
      <c r="BS103" s="317"/>
      <c r="BT103" s="317"/>
      <c r="BU103" s="317"/>
      <c r="BV103" s="317"/>
      <c r="BW103" s="317"/>
      <c r="BX103" s="317"/>
      <c r="BY103" s="317"/>
      <c r="BZ103" s="317"/>
      <c r="CA103" s="317"/>
      <c r="CB103" s="317"/>
      <c r="CC103" s="317"/>
      <c r="CD103" s="317"/>
      <c r="CE103" s="317"/>
      <c r="CF103" s="317"/>
      <c r="CG103" s="317"/>
      <c r="CH103" s="317"/>
      <c r="CI103" s="317"/>
      <c r="CJ103" s="317"/>
      <c r="CK103" s="317"/>
      <c r="CL103" s="317"/>
      <c r="CM103" s="317"/>
      <c r="CN103" s="317"/>
      <c r="CO103" s="317"/>
      <c r="CP103" s="317"/>
      <c r="CQ103" s="317"/>
      <c r="CR103" s="317"/>
      <c r="CS103" s="317"/>
      <c r="CT103" s="317"/>
      <c r="CU103" s="317"/>
      <c r="CV103" s="317"/>
      <c r="CW103" s="317"/>
      <c r="CX103" s="317"/>
      <c r="CY103" s="317"/>
      <c r="CZ103" s="317"/>
      <c r="DA103" s="317"/>
      <c r="DB103" s="317"/>
      <c r="DC103" s="317"/>
      <c r="DD103" s="317"/>
      <c r="DE103" s="317"/>
      <c r="DF103" s="317"/>
      <c r="DG103" s="317"/>
      <c r="DH103" s="317"/>
      <c r="DI103" s="317"/>
      <c r="DJ103" s="317"/>
      <c r="DK103" s="317"/>
      <c r="DL103" s="317"/>
      <c r="DM103" s="317"/>
      <c r="DN103" s="317"/>
      <c r="DO103" s="317"/>
      <c r="DP103" s="317"/>
      <c r="DQ103" s="317"/>
      <c r="DR103" s="317"/>
      <c r="DS103" s="317"/>
      <c r="DT103" s="317"/>
    </row>
    <row r="104" spans="1:124" ht="36" customHeight="1">
      <c r="A104" s="433" t="s">
        <v>448</v>
      </c>
      <c r="B104" s="687" t="s">
        <v>449</v>
      </c>
      <c r="C104" s="689"/>
      <c r="D104" s="387"/>
      <c r="E104" s="425"/>
      <c r="F104" s="426"/>
      <c r="G104" s="382"/>
      <c r="H104" s="383"/>
      <c r="I104" s="384"/>
      <c r="J104" s="384"/>
      <c r="K104" s="384"/>
      <c r="L104" s="317"/>
      <c r="M104" s="317"/>
      <c r="N104" s="317"/>
      <c r="O104" s="317"/>
      <c r="P104" s="317"/>
      <c r="Q104" s="317"/>
      <c r="R104" s="317"/>
      <c r="S104" s="317"/>
      <c r="T104" s="317"/>
      <c r="U104" s="317"/>
      <c r="V104" s="317"/>
      <c r="W104" s="317"/>
      <c r="X104" s="317"/>
      <c r="Y104" s="317"/>
      <c r="Z104" s="317"/>
      <c r="AA104" s="317"/>
      <c r="AB104" s="317"/>
      <c r="AC104" s="317"/>
      <c r="AD104" s="317"/>
      <c r="AE104" s="317"/>
      <c r="AF104" s="317"/>
      <c r="AG104" s="317"/>
      <c r="AH104" s="317"/>
      <c r="AI104" s="317"/>
      <c r="AJ104" s="317"/>
      <c r="AK104" s="317"/>
      <c r="AL104" s="317"/>
      <c r="AM104" s="317"/>
      <c r="AN104" s="317"/>
      <c r="AO104" s="317"/>
      <c r="AP104" s="317"/>
      <c r="AQ104" s="317"/>
      <c r="AR104" s="317"/>
      <c r="AS104" s="317"/>
      <c r="AT104" s="317"/>
      <c r="AU104" s="317"/>
      <c r="AV104" s="317"/>
      <c r="AW104" s="317"/>
      <c r="AX104" s="317"/>
      <c r="AY104" s="317"/>
      <c r="AZ104" s="317"/>
      <c r="BA104" s="317"/>
      <c r="BB104" s="317"/>
      <c r="BC104" s="317"/>
      <c r="BD104" s="317"/>
      <c r="BE104" s="317"/>
      <c r="BF104" s="317"/>
      <c r="BG104" s="317"/>
      <c r="BH104" s="317"/>
      <c r="BI104" s="317"/>
      <c r="BJ104" s="317"/>
      <c r="BK104" s="317"/>
      <c r="BL104" s="317"/>
      <c r="BM104" s="317"/>
      <c r="BN104" s="317"/>
      <c r="BO104" s="317"/>
      <c r="BP104" s="317"/>
      <c r="BQ104" s="317"/>
      <c r="BR104" s="317"/>
      <c r="BS104" s="317"/>
      <c r="BT104" s="317"/>
      <c r="BU104" s="317"/>
      <c r="BV104" s="317"/>
      <c r="BW104" s="317"/>
      <c r="BX104" s="317"/>
      <c r="BY104" s="317"/>
      <c r="BZ104" s="317"/>
      <c r="CA104" s="317"/>
      <c r="CB104" s="317"/>
      <c r="CC104" s="317"/>
      <c r="CD104" s="317"/>
      <c r="CE104" s="317"/>
      <c r="CF104" s="317"/>
      <c r="CG104" s="317"/>
      <c r="CH104" s="317"/>
      <c r="CI104" s="317"/>
      <c r="CJ104" s="317"/>
      <c r="CK104" s="317"/>
      <c r="CL104" s="317"/>
      <c r="CM104" s="317"/>
      <c r="CN104" s="317"/>
      <c r="CO104" s="317"/>
      <c r="CP104" s="317"/>
      <c r="CQ104" s="317"/>
      <c r="CR104" s="317"/>
      <c r="CS104" s="317"/>
      <c r="CT104" s="317"/>
      <c r="CU104" s="317"/>
      <c r="CV104" s="317"/>
      <c r="CW104" s="317"/>
      <c r="CX104" s="317"/>
      <c r="CY104" s="317"/>
      <c r="CZ104" s="317"/>
      <c r="DA104" s="317"/>
      <c r="DB104" s="317"/>
      <c r="DC104" s="317"/>
      <c r="DD104" s="317"/>
      <c r="DE104" s="317"/>
      <c r="DF104" s="317"/>
      <c r="DG104" s="317"/>
      <c r="DH104" s="317"/>
      <c r="DI104" s="317"/>
      <c r="DJ104" s="317"/>
      <c r="DK104" s="317"/>
      <c r="DL104" s="317"/>
      <c r="DM104" s="317"/>
      <c r="DN104" s="317"/>
      <c r="DO104" s="317"/>
      <c r="DP104" s="317"/>
      <c r="DQ104" s="317"/>
      <c r="DR104" s="317"/>
      <c r="DS104" s="317"/>
      <c r="DT104" s="317"/>
    </row>
    <row r="105" spans="1:124" ht="12" customHeight="1">
      <c r="A105" s="433"/>
      <c r="B105" s="379"/>
      <c r="C105" s="344"/>
      <c r="D105" s="387"/>
      <c r="E105" s="425"/>
      <c r="F105" s="426"/>
      <c r="G105" s="382"/>
      <c r="H105" s="383"/>
      <c r="I105" s="384"/>
      <c r="J105" s="384"/>
      <c r="K105" s="384"/>
      <c r="L105" s="317"/>
      <c r="M105" s="317"/>
      <c r="N105" s="317"/>
      <c r="O105" s="317"/>
      <c r="P105" s="317"/>
      <c r="Q105" s="317"/>
      <c r="R105" s="317"/>
      <c r="S105" s="317"/>
      <c r="T105" s="317"/>
      <c r="U105" s="317"/>
      <c r="V105" s="317"/>
      <c r="W105" s="317"/>
      <c r="X105" s="317"/>
      <c r="Y105" s="317"/>
      <c r="Z105" s="317"/>
      <c r="AA105" s="317"/>
      <c r="AB105" s="317"/>
      <c r="AC105" s="317"/>
      <c r="AD105" s="317"/>
      <c r="AE105" s="317"/>
      <c r="AF105" s="317"/>
      <c r="AG105" s="317"/>
      <c r="AH105" s="317"/>
      <c r="AI105" s="317"/>
      <c r="AJ105" s="317"/>
      <c r="AK105" s="317"/>
      <c r="AL105" s="317"/>
      <c r="AM105" s="317"/>
      <c r="AN105" s="317"/>
      <c r="AO105" s="317"/>
      <c r="AP105" s="317"/>
      <c r="AQ105" s="317"/>
      <c r="AR105" s="317"/>
      <c r="AS105" s="317"/>
      <c r="AT105" s="317"/>
      <c r="AU105" s="317"/>
      <c r="AV105" s="317"/>
      <c r="AW105" s="317"/>
      <c r="AX105" s="317"/>
      <c r="AY105" s="317"/>
      <c r="AZ105" s="317"/>
      <c r="BA105" s="317"/>
      <c r="BB105" s="317"/>
      <c r="BC105" s="317"/>
      <c r="BD105" s="317"/>
      <c r="BE105" s="317"/>
      <c r="BF105" s="317"/>
      <c r="BG105" s="317"/>
      <c r="BH105" s="317"/>
      <c r="BI105" s="317"/>
      <c r="BJ105" s="317"/>
      <c r="BK105" s="317"/>
      <c r="BL105" s="317"/>
      <c r="BM105" s="317"/>
      <c r="BN105" s="317"/>
      <c r="BO105" s="317"/>
      <c r="BP105" s="317"/>
      <c r="BQ105" s="317"/>
      <c r="BR105" s="317"/>
      <c r="BS105" s="317"/>
      <c r="BT105" s="317"/>
      <c r="BU105" s="317"/>
      <c r="BV105" s="317"/>
      <c r="BW105" s="317"/>
      <c r="BX105" s="317"/>
      <c r="BY105" s="317"/>
      <c r="BZ105" s="317"/>
      <c r="CA105" s="317"/>
      <c r="CB105" s="317"/>
      <c r="CC105" s="317"/>
      <c r="CD105" s="317"/>
      <c r="CE105" s="317"/>
      <c r="CF105" s="317"/>
      <c r="CG105" s="317"/>
      <c r="CH105" s="317"/>
      <c r="CI105" s="317"/>
      <c r="CJ105" s="317"/>
      <c r="CK105" s="317"/>
      <c r="CL105" s="317"/>
      <c r="CM105" s="317"/>
      <c r="CN105" s="317"/>
      <c r="CO105" s="317"/>
      <c r="CP105" s="317"/>
      <c r="CQ105" s="317"/>
      <c r="CR105" s="317"/>
      <c r="CS105" s="317"/>
      <c r="CT105" s="317"/>
      <c r="CU105" s="317"/>
      <c r="CV105" s="317"/>
      <c r="CW105" s="317"/>
      <c r="CX105" s="317"/>
      <c r="CY105" s="317"/>
      <c r="CZ105" s="317"/>
      <c r="DA105" s="317"/>
      <c r="DB105" s="317"/>
      <c r="DC105" s="317"/>
      <c r="DD105" s="317"/>
      <c r="DE105" s="317"/>
      <c r="DF105" s="317"/>
      <c r="DG105" s="317"/>
      <c r="DH105" s="317"/>
      <c r="DI105" s="317"/>
      <c r="DJ105" s="317"/>
      <c r="DK105" s="317"/>
      <c r="DL105" s="317"/>
      <c r="DM105" s="317"/>
      <c r="DN105" s="317"/>
      <c r="DO105" s="317"/>
      <c r="DP105" s="317"/>
      <c r="DQ105" s="317"/>
      <c r="DR105" s="317"/>
      <c r="DS105" s="317"/>
      <c r="DT105" s="317"/>
    </row>
    <row r="106" spans="1:8" ht="36" customHeight="1">
      <c r="A106" s="353" t="s">
        <v>450</v>
      </c>
      <c r="B106" s="348" t="s">
        <v>359</v>
      </c>
      <c r="C106" s="356" t="s">
        <v>451</v>
      </c>
      <c r="D106" s="342" t="s">
        <v>369</v>
      </c>
      <c r="E106" s="343">
        <f>9.8+8.8+9.3+6.4</f>
        <v>34.300000000000004</v>
      </c>
      <c r="F106" s="303"/>
      <c r="G106" s="351" t="e">
        <f>E106*#REF!</f>
        <v>#REF!</v>
      </c>
      <c r="H106" s="352">
        <f>+E106*F106</f>
        <v>0</v>
      </c>
    </row>
    <row r="107" spans="1:8" ht="12" customHeight="1">
      <c r="A107" s="353"/>
      <c r="B107" s="348"/>
      <c r="C107" s="445"/>
      <c r="D107" s="342"/>
      <c r="E107" s="343"/>
      <c r="F107" s="350"/>
      <c r="G107" s="351"/>
      <c r="H107" s="357"/>
    </row>
    <row r="108" spans="1:124" ht="36" customHeight="1">
      <c r="A108" s="433" t="s">
        <v>452</v>
      </c>
      <c r="B108" s="687" t="s">
        <v>453</v>
      </c>
      <c r="C108" s="689"/>
      <c r="D108" s="387"/>
      <c r="E108" s="425"/>
      <c r="F108" s="426"/>
      <c r="G108" s="382"/>
      <c r="H108" s="383"/>
      <c r="I108" s="384"/>
      <c r="J108" s="384"/>
      <c r="K108" s="384"/>
      <c r="L108" s="317"/>
      <c r="M108" s="317"/>
      <c r="N108" s="317"/>
      <c r="O108" s="317"/>
      <c r="P108" s="317"/>
      <c r="Q108" s="317"/>
      <c r="R108" s="317"/>
      <c r="S108" s="317"/>
      <c r="T108" s="317"/>
      <c r="U108" s="317"/>
      <c r="V108" s="317"/>
      <c r="W108" s="317"/>
      <c r="X108" s="317"/>
      <c r="Y108" s="317"/>
      <c r="Z108" s="317"/>
      <c r="AA108" s="317"/>
      <c r="AB108" s="317"/>
      <c r="AC108" s="317"/>
      <c r="AD108" s="317"/>
      <c r="AE108" s="317"/>
      <c r="AF108" s="317"/>
      <c r="AG108" s="317"/>
      <c r="AH108" s="317"/>
      <c r="AI108" s="317"/>
      <c r="AJ108" s="317"/>
      <c r="AK108" s="317"/>
      <c r="AL108" s="317"/>
      <c r="AM108" s="317"/>
      <c r="AN108" s="317"/>
      <c r="AO108" s="317"/>
      <c r="AP108" s="317"/>
      <c r="AQ108" s="317"/>
      <c r="AR108" s="317"/>
      <c r="AS108" s="317"/>
      <c r="AT108" s="317"/>
      <c r="AU108" s="317"/>
      <c r="AV108" s="317"/>
      <c r="AW108" s="317"/>
      <c r="AX108" s="317"/>
      <c r="AY108" s="317"/>
      <c r="AZ108" s="317"/>
      <c r="BA108" s="317"/>
      <c r="BB108" s="317"/>
      <c r="BC108" s="317"/>
      <c r="BD108" s="317"/>
      <c r="BE108" s="317"/>
      <c r="BF108" s="317"/>
      <c r="BG108" s="317"/>
      <c r="BH108" s="317"/>
      <c r="BI108" s="317"/>
      <c r="BJ108" s="317"/>
      <c r="BK108" s="317"/>
      <c r="BL108" s="317"/>
      <c r="BM108" s="317"/>
      <c r="BN108" s="317"/>
      <c r="BO108" s="317"/>
      <c r="BP108" s="317"/>
      <c r="BQ108" s="317"/>
      <c r="BR108" s="317"/>
      <c r="BS108" s="317"/>
      <c r="BT108" s="317"/>
      <c r="BU108" s="317"/>
      <c r="BV108" s="317"/>
      <c r="BW108" s="317"/>
      <c r="BX108" s="317"/>
      <c r="BY108" s="317"/>
      <c r="BZ108" s="317"/>
      <c r="CA108" s="317"/>
      <c r="CB108" s="317"/>
      <c r="CC108" s="317"/>
      <c r="CD108" s="317"/>
      <c r="CE108" s="317"/>
      <c r="CF108" s="317"/>
      <c r="CG108" s="317"/>
      <c r="CH108" s="317"/>
      <c r="CI108" s="317"/>
      <c r="CJ108" s="317"/>
      <c r="CK108" s="317"/>
      <c r="CL108" s="317"/>
      <c r="CM108" s="317"/>
      <c r="CN108" s="317"/>
      <c r="CO108" s="317"/>
      <c r="CP108" s="317"/>
      <c r="CQ108" s="317"/>
      <c r="CR108" s="317"/>
      <c r="CS108" s="317"/>
      <c r="CT108" s="317"/>
      <c r="CU108" s="317"/>
      <c r="CV108" s="317"/>
      <c r="CW108" s="317"/>
      <c r="CX108" s="317"/>
      <c r="CY108" s="317"/>
      <c r="CZ108" s="317"/>
      <c r="DA108" s="317"/>
      <c r="DB108" s="317"/>
      <c r="DC108" s="317"/>
      <c r="DD108" s="317"/>
      <c r="DE108" s="317"/>
      <c r="DF108" s="317"/>
      <c r="DG108" s="317"/>
      <c r="DH108" s="317"/>
      <c r="DI108" s="317"/>
      <c r="DJ108" s="317"/>
      <c r="DK108" s="317"/>
      <c r="DL108" s="317"/>
      <c r="DM108" s="317"/>
      <c r="DN108" s="317"/>
      <c r="DO108" s="317"/>
      <c r="DP108" s="317"/>
      <c r="DQ108" s="317"/>
      <c r="DR108" s="317"/>
      <c r="DS108" s="317"/>
      <c r="DT108" s="317"/>
    </row>
    <row r="109" spans="1:124" ht="12" customHeight="1">
      <c r="A109" s="433"/>
      <c r="B109" s="379"/>
      <c r="C109" s="344"/>
      <c r="D109" s="387"/>
      <c r="E109" s="425"/>
      <c r="F109" s="426"/>
      <c r="G109" s="382"/>
      <c r="H109" s="383"/>
      <c r="I109" s="384"/>
      <c r="J109" s="384"/>
      <c r="K109" s="384"/>
      <c r="L109" s="317"/>
      <c r="M109" s="317"/>
      <c r="N109" s="317"/>
      <c r="O109" s="317"/>
      <c r="P109" s="317"/>
      <c r="Q109" s="317"/>
      <c r="R109" s="317"/>
      <c r="S109" s="317"/>
      <c r="T109" s="317"/>
      <c r="U109" s="317"/>
      <c r="V109" s="317"/>
      <c r="W109" s="317"/>
      <c r="X109" s="317"/>
      <c r="Y109" s="317"/>
      <c r="Z109" s="317"/>
      <c r="AA109" s="317"/>
      <c r="AB109" s="317"/>
      <c r="AC109" s="317"/>
      <c r="AD109" s="317"/>
      <c r="AE109" s="317"/>
      <c r="AF109" s="317"/>
      <c r="AG109" s="317"/>
      <c r="AH109" s="317"/>
      <c r="AI109" s="317"/>
      <c r="AJ109" s="317"/>
      <c r="AK109" s="317"/>
      <c r="AL109" s="317"/>
      <c r="AM109" s="317"/>
      <c r="AN109" s="317"/>
      <c r="AO109" s="317"/>
      <c r="AP109" s="317"/>
      <c r="AQ109" s="317"/>
      <c r="AR109" s="317"/>
      <c r="AS109" s="317"/>
      <c r="AT109" s="317"/>
      <c r="AU109" s="317"/>
      <c r="AV109" s="317"/>
      <c r="AW109" s="317"/>
      <c r="AX109" s="317"/>
      <c r="AY109" s="317"/>
      <c r="AZ109" s="317"/>
      <c r="BA109" s="317"/>
      <c r="BB109" s="317"/>
      <c r="BC109" s="317"/>
      <c r="BD109" s="317"/>
      <c r="BE109" s="317"/>
      <c r="BF109" s="317"/>
      <c r="BG109" s="317"/>
      <c r="BH109" s="317"/>
      <c r="BI109" s="317"/>
      <c r="BJ109" s="317"/>
      <c r="BK109" s="317"/>
      <c r="BL109" s="317"/>
      <c r="BM109" s="317"/>
      <c r="BN109" s="317"/>
      <c r="BO109" s="317"/>
      <c r="BP109" s="317"/>
      <c r="BQ109" s="317"/>
      <c r="BR109" s="317"/>
      <c r="BS109" s="317"/>
      <c r="BT109" s="317"/>
      <c r="BU109" s="317"/>
      <c r="BV109" s="317"/>
      <c r="BW109" s="317"/>
      <c r="BX109" s="317"/>
      <c r="BY109" s="317"/>
      <c r="BZ109" s="317"/>
      <c r="CA109" s="317"/>
      <c r="CB109" s="317"/>
      <c r="CC109" s="317"/>
      <c r="CD109" s="317"/>
      <c r="CE109" s="317"/>
      <c r="CF109" s="317"/>
      <c r="CG109" s="317"/>
      <c r="CH109" s="317"/>
      <c r="CI109" s="317"/>
      <c r="CJ109" s="317"/>
      <c r="CK109" s="317"/>
      <c r="CL109" s="317"/>
      <c r="CM109" s="317"/>
      <c r="CN109" s="317"/>
      <c r="CO109" s="317"/>
      <c r="CP109" s="317"/>
      <c r="CQ109" s="317"/>
      <c r="CR109" s="317"/>
      <c r="CS109" s="317"/>
      <c r="CT109" s="317"/>
      <c r="CU109" s="317"/>
      <c r="CV109" s="317"/>
      <c r="CW109" s="317"/>
      <c r="CX109" s="317"/>
      <c r="CY109" s="317"/>
      <c r="CZ109" s="317"/>
      <c r="DA109" s="317"/>
      <c r="DB109" s="317"/>
      <c r="DC109" s="317"/>
      <c r="DD109" s="317"/>
      <c r="DE109" s="317"/>
      <c r="DF109" s="317"/>
      <c r="DG109" s="317"/>
      <c r="DH109" s="317"/>
      <c r="DI109" s="317"/>
      <c r="DJ109" s="317"/>
      <c r="DK109" s="317"/>
      <c r="DL109" s="317"/>
      <c r="DM109" s="317"/>
      <c r="DN109" s="317"/>
      <c r="DO109" s="317"/>
      <c r="DP109" s="317"/>
      <c r="DQ109" s="317"/>
      <c r="DR109" s="317"/>
      <c r="DS109" s="317"/>
      <c r="DT109" s="317"/>
    </row>
    <row r="110" spans="1:124" ht="25.5" customHeight="1">
      <c r="A110" s="414" t="s">
        <v>454</v>
      </c>
      <c r="B110" s="414" t="s">
        <v>359</v>
      </c>
      <c r="C110" s="415" t="s">
        <v>455</v>
      </c>
      <c r="D110" s="416" t="s">
        <v>456</v>
      </c>
      <c r="E110" s="417">
        <f>144*6.4+62.8+58.1</f>
        <v>1042.5</v>
      </c>
      <c r="F110" s="310"/>
      <c r="G110" s="418" t="e">
        <f>E110*#REF!</f>
        <v>#REF!</v>
      </c>
      <c r="H110" s="419">
        <f>+E110*F110</f>
        <v>0</v>
      </c>
      <c r="I110" s="384"/>
      <c r="J110" s="384"/>
      <c r="K110" s="384"/>
      <c r="L110" s="317"/>
      <c r="M110" s="317"/>
      <c r="N110" s="317"/>
      <c r="O110" s="317"/>
      <c r="P110" s="317"/>
      <c r="Q110" s="317"/>
      <c r="R110" s="317"/>
      <c r="S110" s="317"/>
      <c r="T110" s="317"/>
      <c r="U110" s="317"/>
      <c r="V110" s="317"/>
      <c r="W110" s="317"/>
      <c r="X110" s="317"/>
      <c r="Y110" s="317"/>
      <c r="Z110" s="317"/>
      <c r="AA110" s="317"/>
      <c r="AB110" s="317"/>
      <c r="AC110" s="317"/>
      <c r="AD110" s="317"/>
      <c r="AE110" s="317"/>
      <c r="AF110" s="317"/>
      <c r="AG110" s="317"/>
      <c r="AH110" s="317"/>
      <c r="AI110" s="317"/>
      <c r="AJ110" s="317"/>
      <c r="AK110" s="317"/>
      <c r="AL110" s="317"/>
      <c r="AM110" s="317"/>
      <c r="AN110" s="317"/>
      <c r="AO110" s="317"/>
      <c r="AP110" s="317"/>
      <c r="AQ110" s="317"/>
      <c r="AR110" s="317"/>
      <c r="AS110" s="317"/>
      <c r="AT110" s="317"/>
      <c r="AU110" s="317"/>
      <c r="AV110" s="317"/>
      <c r="AW110" s="317"/>
      <c r="AX110" s="317"/>
      <c r="AY110" s="317"/>
      <c r="AZ110" s="317"/>
      <c r="BA110" s="317"/>
      <c r="BB110" s="317"/>
      <c r="BC110" s="317"/>
      <c r="BD110" s="317"/>
      <c r="BE110" s="317"/>
      <c r="BF110" s="317"/>
      <c r="BG110" s="317"/>
      <c r="BH110" s="317"/>
      <c r="BI110" s="317"/>
      <c r="BJ110" s="317"/>
      <c r="BK110" s="317"/>
      <c r="BL110" s="317"/>
      <c r="BM110" s="317"/>
      <c r="BN110" s="317"/>
      <c r="BO110" s="317"/>
      <c r="BP110" s="317"/>
      <c r="BQ110" s="317"/>
      <c r="BR110" s="317"/>
      <c r="BS110" s="317"/>
      <c r="BT110" s="317"/>
      <c r="BU110" s="317"/>
      <c r="BV110" s="317"/>
      <c r="BW110" s="317"/>
      <c r="BX110" s="317"/>
      <c r="BY110" s="317"/>
      <c r="BZ110" s="317"/>
      <c r="CA110" s="317"/>
      <c r="CB110" s="317"/>
      <c r="CC110" s="317"/>
      <c r="CD110" s="317"/>
      <c r="CE110" s="317"/>
      <c r="CF110" s="317"/>
      <c r="CG110" s="317"/>
      <c r="CH110" s="317"/>
      <c r="CI110" s="317"/>
      <c r="CJ110" s="317"/>
      <c r="CK110" s="317"/>
      <c r="CL110" s="317"/>
      <c r="CM110" s="317"/>
      <c r="CN110" s="317"/>
      <c r="CO110" s="317"/>
      <c r="CP110" s="317"/>
      <c r="CQ110" s="317"/>
      <c r="CR110" s="317"/>
      <c r="CS110" s="317"/>
      <c r="CT110" s="317"/>
      <c r="CU110" s="317"/>
      <c r="CV110" s="317"/>
      <c r="CW110" s="317"/>
      <c r="CX110" s="317"/>
      <c r="CY110" s="317"/>
      <c r="CZ110" s="317"/>
      <c r="DA110" s="317"/>
      <c r="DB110" s="317"/>
      <c r="DC110" s="317"/>
      <c r="DD110" s="317"/>
      <c r="DE110" s="317"/>
      <c r="DF110" s="317"/>
      <c r="DG110" s="317"/>
      <c r="DH110" s="317"/>
      <c r="DI110" s="317"/>
      <c r="DJ110" s="317"/>
      <c r="DK110" s="317"/>
      <c r="DL110" s="317"/>
      <c r="DM110" s="317"/>
      <c r="DN110" s="317"/>
      <c r="DO110" s="317"/>
      <c r="DP110" s="317"/>
      <c r="DQ110" s="317"/>
      <c r="DR110" s="317"/>
      <c r="DS110" s="317"/>
      <c r="DT110" s="317"/>
    </row>
    <row r="111" spans="1:124" ht="15" customHeight="1">
      <c r="A111" s="396" t="s">
        <v>446</v>
      </c>
      <c r="B111" s="681" t="s">
        <v>457</v>
      </c>
      <c r="C111" s="681"/>
      <c r="D111" s="428"/>
      <c r="E111" s="421"/>
      <c r="F111" s="422"/>
      <c r="G111" s="423" t="e">
        <f>SUM(G104:G110)</f>
        <v>#REF!</v>
      </c>
      <c r="H111" s="368">
        <f>SUM(H104:H110)</f>
        <v>0</v>
      </c>
      <c r="I111" s="369"/>
      <c r="J111" s="369"/>
      <c r="K111" s="370"/>
      <c r="L111" s="317"/>
      <c r="M111" s="317"/>
      <c r="N111" s="317"/>
      <c r="O111" s="317"/>
      <c r="P111" s="317"/>
      <c r="Q111" s="317"/>
      <c r="R111" s="317"/>
      <c r="S111" s="317"/>
      <c r="T111" s="317"/>
      <c r="U111" s="317"/>
      <c r="V111" s="317"/>
      <c r="W111" s="317"/>
      <c r="X111" s="317"/>
      <c r="Y111" s="317"/>
      <c r="Z111" s="317"/>
      <c r="AA111" s="317"/>
      <c r="AB111" s="317"/>
      <c r="AC111" s="317"/>
      <c r="AD111" s="317"/>
      <c r="AE111" s="317"/>
      <c r="AF111" s="317"/>
      <c r="AG111" s="317"/>
      <c r="AH111" s="317"/>
      <c r="AI111" s="317"/>
      <c r="AJ111" s="317"/>
      <c r="AK111" s="317"/>
      <c r="AL111" s="317"/>
      <c r="AM111" s="317"/>
      <c r="AN111" s="317"/>
      <c r="AO111" s="317"/>
      <c r="AP111" s="317"/>
      <c r="AQ111" s="317"/>
      <c r="AR111" s="317"/>
      <c r="AS111" s="317"/>
      <c r="AT111" s="317"/>
      <c r="AU111" s="317"/>
      <c r="AV111" s="317"/>
      <c r="AW111" s="317"/>
      <c r="AX111" s="317"/>
      <c r="AY111" s="317"/>
      <c r="AZ111" s="317"/>
      <c r="BA111" s="317"/>
      <c r="BB111" s="317"/>
      <c r="BC111" s="317"/>
      <c r="BD111" s="317"/>
      <c r="BE111" s="317"/>
      <c r="BF111" s="317"/>
      <c r="BG111" s="317"/>
      <c r="BH111" s="317"/>
      <c r="BI111" s="317"/>
      <c r="BJ111" s="317"/>
      <c r="BK111" s="317"/>
      <c r="BL111" s="317"/>
      <c r="BM111" s="317"/>
      <c r="BN111" s="317"/>
      <c r="BO111" s="317"/>
      <c r="BP111" s="317"/>
      <c r="BQ111" s="317"/>
      <c r="BR111" s="317"/>
      <c r="BS111" s="317"/>
      <c r="BT111" s="317"/>
      <c r="BU111" s="317"/>
      <c r="BV111" s="317"/>
      <c r="BW111" s="317"/>
      <c r="BX111" s="317"/>
      <c r="BY111" s="317"/>
      <c r="BZ111" s="317"/>
      <c r="CA111" s="317"/>
      <c r="CB111" s="317"/>
      <c r="CC111" s="317"/>
      <c r="CD111" s="317"/>
      <c r="CE111" s="317"/>
      <c r="CF111" s="317"/>
      <c r="CG111" s="317"/>
      <c r="CH111" s="317"/>
      <c r="CI111" s="317"/>
      <c r="CJ111" s="317"/>
      <c r="CK111" s="317"/>
      <c r="CL111" s="317"/>
      <c r="CM111" s="317"/>
      <c r="CN111" s="317"/>
      <c r="CO111" s="317"/>
      <c r="CP111" s="317"/>
      <c r="CQ111" s="317"/>
      <c r="CR111" s="317"/>
      <c r="CS111" s="317"/>
      <c r="CT111" s="317"/>
      <c r="CU111" s="317"/>
      <c r="CV111" s="317"/>
      <c r="CW111" s="317"/>
      <c r="CX111" s="317"/>
      <c r="CY111" s="317"/>
      <c r="CZ111" s="317"/>
      <c r="DA111" s="317"/>
      <c r="DB111" s="317"/>
      <c r="DC111" s="317"/>
      <c r="DD111" s="317"/>
      <c r="DE111" s="317"/>
      <c r="DF111" s="317"/>
      <c r="DG111" s="317"/>
      <c r="DH111" s="317"/>
      <c r="DI111" s="317"/>
      <c r="DJ111" s="317"/>
      <c r="DK111" s="317"/>
      <c r="DL111" s="317"/>
      <c r="DM111" s="317"/>
      <c r="DN111" s="317"/>
      <c r="DO111" s="317"/>
      <c r="DP111" s="317"/>
      <c r="DQ111" s="317"/>
      <c r="DR111" s="317"/>
      <c r="DS111" s="317"/>
      <c r="DT111" s="317"/>
    </row>
    <row r="112" spans="1:124" ht="12" customHeight="1">
      <c r="A112" s="386"/>
      <c r="B112" s="341"/>
      <c r="C112" s="448"/>
      <c r="D112" s="449"/>
      <c r="E112" s="431"/>
      <c r="F112" s="432"/>
      <c r="G112" s="401"/>
      <c r="H112" s="402"/>
      <c r="I112" s="369"/>
      <c r="J112" s="369"/>
      <c r="K112" s="370"/>
      <c r="L112" s="317"/>
      <c r="M112" s="317"/>
      <c r="N112" s="317"/>
      <c r="O112" s="317"/>
      <c r="P112" s="317"/>
      <c r="Q112" s="317"/>
      <c r="R112" s="317"/>
      <c r="S112" s="317"/>
      <c r="T112" s="317"/>
      <c r="U112" s="317"/>
      <c r="V112" s="317"/>
      <c r="W112" s="317"/>
      <c r="X112" s="317"/>
      <c r="Y112" s="317"/>
      <c r="Z112" s="317"/>
      <c r="AA112" s="317"/>
      <c r="AB112" s="317"/>
      <c r="AC112" s="317"/>
      <c r="AD112" s="317"/>
      <c r="AE112" s="317"/>
      <c r="AF112" s="317"/>
      <c r="AG112" s="317"/>
      <c r="AH112" s="317"/>
      <c r="AI112" s="317"/>
      <c r="AJ112" s="317"/>
      <c r="AK112" s="317"/>
      <c r="AL112" s="317"/>
      <c r="AM112" s="317"/>
      <c r="AN112" s="317"/>
      <c r="AO112" s="317"/>
      <c r="AP112" s="317"/>
      <c r="AQ112" s="317"/>
      <c r="AR112" s="317"/>
      <c r="AS112" s="317"/>
      <c r="AT112" s="317"/>
      <c r="AU112" s="317"/>
      <c r="AV112" s="317"/>
      <c r="AW112" s="317"/>
      <c r="AX112" s="317"/>
      <c r="AY112" s="317"/>
      <c r="AZ112" s="317"/>
      <c r="BA112" s="317"/>
      <c r="BB112" s="317"/>
      <c r="BC112" s="317"/>
      <c r="BD112" s="317"/>
      <c r="BE112" s="317"/>
      <c r="BF112" s="317"/>
      <c r="BG112" s="317"/>
      <c r="BH112" s="317"/>
      <c r="BI112" s="317"/>
      <c r="BJ112" s="317"/>
      <c r="BK112" s="317"/>
      <c r="BL112" s="317"/>
      <c r="BM112" s="317"/>
      <c r="BN112" s="317"/>
      <c r="BO112" s="317"/>
      <c r="BP112" s="317"/>
      <c r="BQ112" s="317"/>
      <c r="BR112" s="317"/>
      <c r="BS112" s="317"/>
      <c r="BT112" s="317"/>
      <c r="BU112" s="317"/>
      <c r="BV112" s="317"/>
      <c r="BW112" s="317"/>
      <c r="BX112" s="317"/>
      <c r="BY112" s="317"/>
      <c r="BZ112" s="317"/>
      <c r="CA112" s="317"/>
      <c r="CB112" s="317"/>
      <c r="CC112" s="317"/>
      <c r="CD112" s="317"/>
      <c r="CE112" s="317"/>
      <c r="CF112" s="317"/>
      <c r="CG112" s="317"/>
      <c r="CH112" s="317"/>
      <c r="CI112" s="317"/>
      <c r="CJ112" s="317"/>
      <c r="CK112" s="317"/>
      <c r="CL112" s="317"/>
      <c r="CM112" s="317"/>
      <c r="CN112" s="317"/>
      <c r="CO112" s="317"/>
      <c r="CP112" s="317"/>
      <c r="CQ112" s="317"/>
      <c r="CR112" s="317"/>
      <c r="CS112" s="317"/>
      <c r="CT112" s="317"/>
      <c r="CU112" s="317"/>
      <c r="CV112" s="317"/>
      <c r="CW112" s="317"/>
      <c r="CX112" s="317"/>
      <c r="CY112" s="317"/>
      <c r="CZ112" s="317"/>
      <c r="DA112" s="317"/>
      <c r="DB112" s="317"/>
      <c r="DC112" s="317"/>
      <c r="DD112" s="317"/>
      <c r="DE112" s="317"/>
      <c r="DF112" s="317"/>
      <c r="DG112" s="317"/>
      <c r="DH112" s="317"/>
      <c r="DI112" s="317"/>
      <c r="DJ112" s="317"/>
      <c r="DK112" s="317"/>
      <c r="DL112" s="317"/>
      <c r="DM112" s="317"/>
      <c r="DN112" s="317"/>
      <c r="DO112" s="317"/>
      <c r="DP112" s="317"/>
      <c r="DQ112" s="317"/>
      <c r="DR112" s="317"/>
      <c r="DS112" s="317"/>
      <c r="DT112" s="317"/>
    </row>
    <row r="113" spans="1:124" ht="15" customHeight="1">
      <c r="A113" s="433" t="s">
        <v>726</v>
      </c>
      <c r="B113" s="687" t="s">
        <v>458</v>
      </c>
      <c r="C113" s="688"/>
      <c r="D113" s="424"/>
      <c r="E113" s="425"/>
      <c r="F113" s="426"/>
      <c r="G113" s="382"/>
      <c r="H113" s="383"/>
      <c r="I113" s="384"/>
      <c r="J113" s="384"/>
      <c r="K113" s="384"/>
      <c r="L113" s="317"/>
      <c r="M113" s="317"/>
      <c r="N113" s="317"/>
      <c r="O113" s="317"/>
      <c r="P113" s="317"/>
      <c r="Q113" s="317"/>
      <c r="R113" s="317"/>
      <c r="S113" s="317"/>
      <c r="T113" s="317"/>
      <c r="U113" s="317"/>
      <c r="V113" s="317"/>
      <c r="W113" s="317"/>
      <c r="X113" s="317"/>
      <c r="Y113" s="317"/>
      <c r="Z113" s="317"/>
      <c r="AA113" s="317"/>
      <c r="AB113" s="317"/>
      <c r="AC113" s="317"/>
      <c r="AD113" s="317"/>
      <c r="AE113" s="317"/>
      <c r="AF113" s="317"/>
      <c r="AG113" s="317"/>
      <c r="AH113" s="317"/>
      <c r="AI113" s="317"/>
      <c r="AJ113" s="317"/>
      <c r="AK113" s="317"/>
      <c r="AL113" s="317"/>
      <c r="AM113" s="317"/>
      <c r="AN113" s="317"/>
      <c r="AO113" s="317"/>
      <c r="AP113" s="317"/>
      <c r="AQ113" s="317"/>
      <c r="AR113" s="317"/>
      <c r="AS113" s="317"/>
      <c r="AT113" s="317"/>
      <c r="AU113" s="317"/>
      <c r="AV113" s="317"/>
      <c r="AW113" s="317"/>
      <c r="AX113" s="317"/>
      <c r="AY113" s="317"/>
      <c r="AZ113" s="317"/>
      <c r="BA113" s="317"/>
      <c r="BB113" s="317"/>
      <c r="BC113" s="317"/>
      <c r="BD113" s="317"/>
      <c r="BE113" s="317"/>
      <c r="BF113" s="317"/>
      <c r="BG113" s="317"/>
      <c r="BH113" s="317"/>
      <c r="BI113" s="317"/>
      <c r="BJ113" s="317"/>
      <c r="BK113" s="317"/>
      <c r="BL113" s="317"/>
      <c r="BM113" s="317"/>
      <c r="BN113" s="317"/>
      <c r="BO113" s="317"/>
      <c r="BP113" s="317"/>
      <c r="BQ113" s="317"/>
      <c r="BR113" s="317"/>
      <c r="BS113" s="317"/>
      <c r="BT113" s="317"/>
      <c r="BU113" s="317"/>
      <c r="BV113" s="317"/>
      <c r="BW113" s="317"/>
      <c r="BX113" s="317"/>
      <c r="BY113" s="317"/>
      <c r="BZ113" s="317"/>
      <c r="CA113" s="317"/>
      <c r="CB113" s="317"/>
      <c r="CC113" s="317"/>
      <c r="CD113" s="317"/>
      <c r="CE113" s="317"/>
      <c r="CF113" s="317"/>
      <c r="CG113" s="317"/>
      <c r="CH113" s="317"/>
      <c r="CI113" s="317"/>
      <c r="CJ113" s="317"/>
      <c r="CK113" s="317"/>
      <c r="CL113" s="317"/>
      <c r="CM113" s="317"/>
      <c r="CN113" s="317"/>
      <c r="CO113" s="317"/>
      <c r="CP113" s="317"/>
      <c r="CQ113" s="317"/>
      <c r="CR113" s="317"/>
      <c r="CS113" s="317"/>
      <c r="CT113" s="317"/>
      <c r="CU113" s="317"/>
      <c r="CV113" s="317"/>
      <c r="CW113" s="317"/>
      <c r="CX113" s="317"/>
      <c r="CY113" s="317"/>
      <c r="CZ113" s="317"/>
      <c r="DA113" s="317"/>
      <c r="DB113" s="317"/>
      <c r="DC113" s="317"/>
      <c r="DD113" s="317"/>
      <c r="DE113" s="317"/>
      <c r="DF113" s="317"/>
      <c r="DG113" s="317"/>
      <c r="DH113" s="317"/>
      <c r="DI113" s="317"/>
      <c r="DJ113" s="317"/>
      <c r="DK113" s="317"/>
      <c r="DL113" s="317"/>
      <c r="DM113" s="317"/>
      <c r="DN113" s="317"/>
      <c r="DO113" s="317"/>
      <c r="DP113" s="317"/>
      <c r="DQ113" s="317"/>
      <c r="DR113" s="317"/>
      <c r="DS113" s="317"/>
      <c r="DT113" s="317"/>
    </row>
    <row r="114" spans="2:8" ht="12" customHeight="1">
      <c r="B114" s="450"/>
      <c r="D114" s="390"/>
      <c r="E114" s="388"/>
      <c r="F114" s="390"/>
      <c r="H114" s="413"/>
    </row>
    <row r="115" spans="1:124" s="452" customFormat="1" ht="15" customHeight="1">
      <c r="A115" s="386" t="s">
        <v>459</v>
      </c>
      <c r="B115" s="687" t="s">
        <v>460</v>
      </c>
      <c r="C115" s="689"/>
      <c r="D115" s="387"/>
      <c r="E115" s="425"/>
      <c r="F115" s="426"/>
      <c r="G115" s="382"/>
      <c r="H115" s="383"/>
      <c r="I115" s="384"/>
      <c r="J115" s="384"/>
      <c r="K115" s="384"/>
      <c r="L115" s="451"/>
      <c r="M115" s="451"/>
      <c r="N115" s="451"/>
      <c r="O115" s="451"/>
      <c r="P115" s="451"/>
      <c r="Q115" s="451"/>
      <c r="R115" s="451"/>
      <c r="S115" s="451"/>
      <c r="T115" s="451"/>
      <c r="U115" s="451"/>
      <c r="V115" s="451"/>
      <c r="W115" s="451"/>
      <c r="X115" s="451"/>
      <c r="Y115" s="451"/>
      <c r="Z115" s="451"/>
      <c r="AA115" s="451"/>
      <c r="AB115" s="451"/>
      <c r="AC115" s="451"/>
      <c r="AD115" s="451"/>
      <c r="AE115" s="451"/>
      <c r="AF115" s="451"/>
      <c r="AG115" s="451"/>
      <c r="AH115" s="451"/>
      <c r="AI115" s="451"/>
      <c r="AJ115" s="451"/>
      <c r="AK115" s="451"/>
      <c r="AL115" s="451"/>
      <c r="AM115" s="451"/>
      <c r="AN115" s="451"/>
      <c r="AO115" s="451"/>
      <c r="AP115" s="451"/>
      <c r="AQ115" s="451"/>
      <c r="AR115" s="451"/>
      <c r="AS115" s="451"/>
      <c r="AT115" s="451"/>
      <c r="AU115" s="451"/>
      <c r="AV115" s="451"/>
      <c r="AW115" s="451"/>
      <c r="AX115" s="451"/>
      <c r="AY115" s="451"/>
      <c r="AZ115" s="451"/>
      <c r="BA115" s="451"/>
      <c r="BB115" s="451"/>
      <c r="BC115" s="451"/>
      <c r="BD115" s="451"/>
      <c r="BE115" s="451"/>
      <c r="BF115" s="451"/>
      <c r="BG115" s="451"/>
      <c r="BH115" s="451"/>
      <c r="BI115" s="451"/>
      <c r="BJ115" s="451"/>
      <c r="BK115" s="451"/>
      <c r="BL115" s="451"/>
      <c r="BM115" s="451"/>
      <c r="BN115" s="451"/>
      <c r="BO115" s="451"/>
      <c r="BP115" s="451"/>
      <c r="BQ115" s="451"/>
      <c r="BR115" s="451"/>
      <c r="BS115" s="451"/>
      <c r="BT115" s="451"/>
      <c r="BU115" s="451"/>
      <c r="BV115" s="451"/>
      <c r="BW115" s="451"/>
      <c r="BX115" s="451"/>
      <c r="BY115" s="451"/>
      <c r="BZ115" s="451"/>
      <c r="CA115" s="451"/>
      <c r="CB115" s="451"/>
      <c r="CC115" s="451"/>
      <c r="CD115" s="451"/>
      <c r="CE115" s="451"/>
      <c r="CF115" s="451"/>
      <c r="CG115" s="451"/>
      <c r="CH115" s="451"/>
      <c r="CI115" s="451"/>
      <c r="CJ115" s="451"/>
      <c r="CK115" s="451"/>
      <c r="CL115" s="451"/>
      <c r="CM115" s="451"/>
      <c r="CN115" s="451"/>
      <c r="CO115" s="451"/>
      <c r="CP115" s="451"/>
      <c r="CQ115" s="451"/>
      <c r="CR115" s="451"/>
      <c r="CS115" s="451"/>
      <c r="CT115" s="451"/>
      <c r="CU115" s="451"/>
      <c r="CV115" s="451"/>
      <c r="CW115" s="451"/>
      <c r="CX115" s="451"/>
      <c r="CY115" s="451"/>
      <c r="CZ115" s="451"/>
      <c r="DA115" s="451"/>
      <c r="DB115" s="451"/>
      <c r="DC115" s="451"/>
      <c r="DD115" s="451"/>
      <c r="DE115" s="451"/>
      <c r="DF115" s="451"/>
      <c r="DG115" s="451"/>
      <c r="DH115" s="451"/>
      <c r="DI115" s="451"/>
      <c r="DJ115" s="451"/>
      <c r="DK115" s="451"/>
      <c r="DL115" s="451"/>
      <c r="DM115" s="451"/>
      <c r="DN115" s="451"/>
      <c r="DO115" s="451"/>
      <c r="DP115" s="451"/>
      <c r="DQ115" s="451"/>
      <c r="DR115" s="451"/>
      <c r="DS115" s="451"/>
      <c r="DT115" s="451"/>
    </row>
    <row r="116" spans="4:8" ht="12" customHeight="1">
      <c r="D116" s="390"/>
      <c r="E116" s="388"/>
      <c r="F116" s="390"/>
      <c r="H116" s="413"/>
    </row>
    <row r="117" spans="1:8" ht="24" customHeight="1">
      <c r="A117" s="348" t="s">
        <v>461</v>
      </c>
      <c r="B117" s="348" t="s">
        <v>374</v>
      </c>
      <c r="C117" s="356" t="s">
        <v>462</v>
      </c>
      <c r="D117" s="342" t="s">
        <v>463</v>
      </c>
      <c r="E117" s="343">
        <f>3.3*2+3.3+2.5</f>
        <v>12.399999999999999</v>
      </c>
      <c r="F117" s="303"/>
      <c r="G117" s="351" t="e">
        <f>E117*#REF!</f>
        <v>#REF!</v>
      </c>
      <c r="H117" s="352">
        <f>+E117*F117</f>
        <v>0</v>
      </c>
    </row>
    <row r="118" spans="1:8" ht="12.75" customHeight="1">
      <c r="A118" s="348"/>
      <c r="B118" s="348"/>
      <c r="C118" s="356"/>
      <c r="D118" s="342"/>
      <c r="E118" s="343"/>
      <c r="F118" s="350" t="s">
        <v>661</v>
      </c>
      <c r="G118" s="351"/>
      <c r="H118" s="352"/>
    </row>
    <row r="119" spans="1:8" ht="16.5" customHeight="1">
      <c r="A119" s="386" t="s">
        <v>464</v>
      </c>
      <c r="B119" s="687" t="s">
        <v>465</v>
      </c>
      <c r="C119" s="689"/>
      <c r="D119" s="342"/>
      <c r="E119" s="343"/>
      <c r="F119" s="350"/>
      <c r="G119" s="351"/>
      <c r="H119" s="357"/>
    </row>
    <row r="120" spans="1:8" ht="13.5" customHeight="1">
      <c r="A120" s="348"/>
      <c r="B120" s="348"/>
      <c r="C120" s="356"/>
      <c r="D120" s="342"/>
      <c r="E120" s="343"/>
      <c r="F120" s="350"/>
      <c r="G120" s="351"/>
      <c r="H120" s="357"/>
    </row>
    <row r="121" spans="1:8" ht="26.25" customHeight="1">
      <c r="A121" s="348" t="s">
        <v>466</v>
      </c>
      <c r="B121" s="348" t="s">
        <v>374</v>
      </c>
      <c r="C121" s="356" t="s">
        <v>467</v>
      </c>
      <c r="D121" s="342" t="s">
        <v>382</v>
      </c>
      <c r="E121" s="343">
        <f>3.2*2</f>
        <v>6.4</v>
      </c>
      <c r="F121" s="303"/>
      <c r="G121" s="351" t="e">
        <f>E121*#REF!</f>
        <v>#REF!</v>
      </c>
      <c r="H121" s="352">
        <f>+E121*F121</f>
        <v>0</v>
      </c>
    </row>
    <row r="122" spans="1:8" ht="12" customHeight="1" thickBot="1">
      <c r="A122" s="391"/>
      <c r="B122" s="391"/>
      <c r="C122" s="392"/>
      <c r="D122" s="393"/>
      <c r="E122" s="359"/>
      <c r="F122" s="394"/>
      <c r="G122" s="361"/>
      <c r="H122" s="362"/>
    </row>
    <row r="123" spans="1:124" ht="15" customHeight="1" thickTop="1">
      <c r="A123" s="453" t="s">
        <v>726</v>
      </c>
      <c r="B123" s="690" t="s">
        <v>468</v>
      </c>
      <c r="C123" s="691"/>
      <c r="D123" s="454"/>
      <c r="E123" s="455"/>
      <c r="F123" s="456"/>
      <c r="G123" s="367" t="e">
        <f>SUM(G116:G122)</f>
        <v>#REF!</v>
      </c>
      <c r="H123" s="457">
        <f>SUM(H117:H122)</f>
        <v>0</v>
      </c>
      <c r="I123" s="369"/>
      <c r="J123" s="369"/>
      <c r="K123" s="370"/>
      <c r="L123" s="317"/>
      <c r="M123" s="317"/>
      <c r="N123" s="317"/>
      <c r="O123" s="317"/>
      <c r="P123" s="317"/>
      <c r="Q123" s="317"/>
      <c r="R123" s="317"/>
      <c r="S123" s="317"/>
      <c r="T123" s="317"/>
      <c r="U123" s="317"/>
      <c r="V123" s="317"/>
      <c r="W123" s="317"/>
      <c r="X123" s="317"/>
      <c r="Y123" s="317"/>
      <c r="Z123" s="317"/>
      <c r="AA123" s="317"/>
      <c r="AB123" s="317"/>
      <c r="AC123" s="317"/>
      <c r="AD123" s="317"/>
      <c r="AE123" s="317"/>
      <c r="AF123" s="317"/>
      <c r="AG123" s="317"/>
      <c r="AH123" s="317"/>
      <c r="AI123" s="317"/>
      <c r="AJ123" s="317"/>
      <c r="AK123" s="317"/>
      <c r="AL123" s="317"/>
      <c r="AM123" s="317"/>
      <c r="AN123" s="317"/>
      <c r="AO123" s="317"/>
      <c r="AP123" s="317"/>
      <c r="AQ123" s="317"/>
      <c r="AR123" s="317"/>
      <c r="AS123" s="317"/>
      <c r="AT123" s="317"/>
      <c r="AU123" s="317"/>
      <c r="AV123" s="317"/>
      <c r="AW123" s="317"/>
      <c r="AX123" s="317"/>
      <c r="AY123" s="317"/>
      <c r="AZ123" s="317"/>
      <c r="BA123" s="317"/>
      <c r="BB123" s="317"/>
      <c r="BC123" s="317"/>
      <c r="BD123" s="317"/>
      <c r="BE123" s="317"/>
      <c r="BF123" s="317"/>
      <c r="BG123" s="317"/>
      <c r="BH123" s="317"/>
      <c r="BI123" s="317"/>
      <c r="BJ123" s="317"/>
      <c r="BK123" s="317"/>
      <c r="BL123" s="317"/>
      <c r="BM123" s="317"/>
      <c r="BN123" s="317"/>
      <c r="BO123" s="317"/>
      <c r="BP123" s="317"/>
      <c r="BQ123" s="317"/>
      <c r="BR123" s="317"/>
      <c r="BS123" s="317"/>
      <c r="BT123" s="317"/>
      <c r="BU123" s="317"/>
      <c r="BV123" s="317"/>
      <c r="BW123" s="317"/>
      <c r="BX123" s="317"/>
      <c r="BY123" s="317"/>
      <c r="BZ123" s="317"/>
      <c r="CA123" s="317"/>
      <c r="CB123" s="317"/>
      <c r="CC123" s="317"/>
      <c r="CD123" s="317"/>
      <c r="CE123" s="317"/>
      <c r="CF123" s="317"/>
      <c r="CG123" s="317"/>
      <c r="CH123" s="317"/>
      <c r="CI123" s="317"/>
      <c r="CJ123" s="317"/>
      <c r="CK123" s="317"/>
      <c r="CL123" s="317"/>
      <c r="CM123" s="317"/>
      <c r="CN123" s="317"/>
      <c r="CO123" s="317"/>
      <c r="CP123" s="317"/>
      <c r="CQ123" s="317"/>
      <c r="CR123" s="317"/>
      <c r="CS123" s="317"/>
      <c r="CT123" s="317"/>
      <c r="CU123" s="317"/>
      <c r="CV123" s="317"/>
      <c r="CW123" s="317"/>
      <c r="CX123" s="317"/>
      <c r="CY123" s="317"/>
      <c r="CZ123" s="317"/>
      <c r="DA123" s="317"/>
      <c r="DB123" s="317"/>
      <c r="DC123" s="317"/>
      <c r="DD123" s="317"/>
      <c r="DE123" s="317"/>
      <c r="DF123" s="317"/>
      <c r="DG123" s="317"/>
      <c r="DH123" s="317"/>
      <c r="DI123" s="317"/>
      <c r="DJ123" s="317"/>
      <c r="DK123" s="317"/>
      <c r="DL123" s="317"/>
      <c r="DM123" s="317"/>
      <c r="DN123" s="317"/>
      <c r="DO123" s="317"/>
      <c r="DP123" s="317"/>
      <c r="DQ123" s="317"/>
      <c r="DR123" s="317"/>
      <c r="DS123" s="317"/>
      <c r="DT123" s="317"/>
    </row>
    <row r="124" spans="1:8" ht="17.25" customHeight="1" thickBot="1">
      <c r="A124" s="458" t="s">
        <v>424</v>
      </c>
      <c r="B124" s="692" t="s">
        <v>469</v>
      </c>
      <c r="C124" s="693"/>
      <c r="D124" s="459"/>
      <c r="E124" s="460"/>
      <c r="F124" s="459"/>
      <c r="G124" s="461" t="e">
        <f>G100+G111+G123</f>
        <v>#REF!</v>
      </c>
      <c r="H124" s="462">
        <f>H100+H111+H123</f>
        <v>0</v>
      </c>
    </row>
    <row r="125" spans="4:8" ht="15" customHeight="1">
      <c r="D125" s="390"/>
      <c r="E125" s="388"/>
      <c r="F125" s="390"/>
      <c r="H125" s="413"/>
    </row>
    <row r="126" spans="1:124" ht="15" customHeight="1">
      <c r="A126" s="327" t="s">
        <v>470</v>
      </c>
      <c r="B126" s="685" t="s">
        <v>471</v>
      </c>
      <c r="C126" s="686"/>
      <c r="D126" s="424"/>
      <c r="E126" s="441"/>
      <c r="F126" s="463"/>
      <c r="G126" s="331"/>
      <c r="H126" s="464"/>
      <c r="I126" s="317"/>
      <c r="J126" s="317"/>
      <c r="K126" s="317"/>
      <c r="L126" s="317"/>
      <c r="M126" s="317"/>
      <c r="N126" s="317"/>
      <c r="O126" s="317"/>
      <c r="P126" s="317"/>
      <c r="Q126" s="317"/>
      <c r="R126" s="317"/>
      <c r="S126" s="317"/>
      <c r="T126" s="317"/>
      <c r="U126" s="317"/>
      <c r="V126" s="317"/>
      <c r="W126" s="317"/>
      <c r="X126" s="317"/>
      <c r="Y126" s="317"/>
      <c r="Z126" s="317"/>
      <c r="AA126" s="317"/>
      <c r="AB126" s="317"/>
      <c r="AC126" s="317"/>
      <c r="AD126" s="317"/>
      <c r="AE126" s="317"/>
      <c r="AF126" s="317"/>
      <c r="AG126" s="317"/>
      <c r="AH126" s="317"/>
      <c r="AI126" s="317"/>
      <c r="AJ126" s="317"/>
      <c r="AK126" s="317"/>
      <c r="AL126" s="317"/>
      <c r="AM126" s="317"/>
      <c r="AN126" s="317"/>
      <c r="AO126" s="317"/>
      <c r="AP126" s="317"/>
      <c r="AQ126" s="317"/>
      <c r="AR126" s="317"/>
      <c r="AS126" s="317"/>
      <c r="AT126" s="317"/>
      <c r="AU126" s="317"/>
      <c r="AV126" s="317"/>
      <c r="AW126" s="317"/>
      <c r="AX126" s="317"/>
      <c r="AY126" s="317"/>
      <c r="AZ126" s="317"/>
      <c r="BA126" s="317"/>
      <c r="BB126" s="317"/>
      <c r="BC126" s="317"/>
      <c r="BD126" s="317"/>
      <c r="BE126" s="317"/>
      <c r="BF126" s="317"/>
      <c r="BG126" s="317"/>
      <c r="BH126" s="317"/>
      <c r="BI126" s="317"/>
      <c r="BJ126" s="317"/>
      <c r="BK126" s="317"/>
      <c r="BL126" s="317"/>
      <c r="BM126" s="317"/>
      <c r="BN126" s="317"/>
      <c r="BO126" s="317"/>
      <c r="BP126" s="317"/>
      <c r="BQ126" s="317"/>
      <c r="BR126" s="317"/>
      <c r="BS126" s="317"/>
      <c r="BT126" s="317"/>
      <c r="BU126" s="317"/>
      <c r="BV126" s="317"/>
      <c r="BW126" s="317"/>
      <c r="BX126" s="317"/>
      <c r="BY126" s="317"/>
      <c r="BZ126" s="317"/>
      <c r="CA126" s="317"/>
      <c r="CB126" s="317"/>
      <c r="CC126" s="317"/>
      <c r="CD126" s="317"/>
      <c r="CE126" s="317"/>
      <c r="CF126" s="317"/>
      <c r="CG126" s="317"/>
      <c r="CH126" s="317"/>
      <c r="CI126" s="317"/>
      <c r="CJ126" s="317"/>
      <c r="CK126" s="317"/>
      <c r="CL126" s="317"/>
      <c r="CM126" s="317"/>
      <c r="CN126" s="317"/>
      <c r="CO126" s="317"/>
      <c r="CP126" s="317"/>
      <c r="CQ126" s="317"/>
      <c r="CR126" s="317"/>
      <c r="CS126" s="317"/>
      <c r="CT126" s="317"/>
      <c r="CU126" s="317"/>
      <c r="CV126" s="317"/>
      <c r="CW126" s="317"/>
      <c r="CX126" s="317"/>
      <c r="CY126" s="317"/>
      <c r="CZ126" s="317"/>
      <c r="DA126" s="317"/>
      <c r="DB126" s="317"/>
      <c r="DC126" s="317"/>
      <c r="DD126" s="317"/>
      <c r="DE126" s="317"/>
      <c r="DF126" s="317"/>
      <c r="DG126" s="317"/>
      <c r="DH126" s="317"/>
      <c r="DI126" s="317"/>
      <c r="DJ126" s="317"/>
      <c r="DK126" s="317"/>
      <c r="DL126" s="317"/>
      <c r="DM126" s="317"/>
      <c r="DN126" s="317"/>
      <c r="DO126" s="317"/>
      <c r="DP126" s="317"/>
      <c r="DQ126" s="317"/>
      <c r="DR126" s="317"/>
      <c r="DS126" s="317"/>
      <c r="DT126" s="317"/>
    </row>
    <row r="127" spans="4:8" ht="12" customHeight="1">
      <c r="D127" s="390"/>
      <c r="E127" s="388"/>
      <c r="F127" s="390"/>
      <c r="H127" s="413"/>
    </row>
    <row r="128" spans="1:124" s="452" customFormat="1" ht="15" customHeight="1">
      <c r="A128" s="386" t="s">
        <v>472</v>
      </c>
      <c r="B128" s="687" t="s">
        <v>473</v>
      </c>
      <c r="C128" s="688"/>
      <c r="D128" s="424"/>
      <c r="E128" s="425"/>
      <c r="F128" s="426"/>
      <c r="G128" s="382"/>
      <c r="H128" s="383"/>
      <c r="I128" s="384"/>
      <c r="J128" s="384"/>
      <c r="K128" s="384"/>
      <c r="L128" s="451"/>
      <c r="M128" s="451"/>
      <c r="N128" s="451"/>
      <c r="O128" s="451"/>
      <c r="P128" s="451"/>
      <c r="Q128" s="451"/>
      <c r="R128" s="451"/>
      <c r="S128" s="451"/>
      <c r="T128" s="451"/>
      <c r="U128" s="451"/>
      <c r="V128" s="451"/>
      <c r="W128" s="451"/>
      <c r="X128" s="451"/>
      <c r="Y128" s="451"/>
      <c r="Z128" s="451"/>
      <c r="AA128" s="451"/>
      <c r="AB128" s="451"/>
      <c r="AC128" s="451"/>
      <c r="AD128" s="451"/>
      <c r="AE128" s="451"/>
      <c r="AF128" s="451"/>
      <c r="AG128" s="451"/>
      <c r="AH128" s="451"/>
      <c r="AI128" s="451"/>
      <c r="AJ128" s="451"/>
      <c r="AK128" s="451"/>
      <c r="AL128" s="451"/>
      <c r="AM128" s="451"/>
      <c r="AN128" s="451"/>
      <c r="AO128" s="451"/>
      <c r="AP128" s="451"/>
      <c r="AQ128" s="451"/>
      <c r="AR128" s="451"/>
      <c r="AS128" s="451"/>
      <c r="AT128" s="451"/>
      <c r="AU128" s="451"/>
      <c r="AV128" s="451"/>
      <c r="AW128" s="451"/>
      <c r="AX128" s="451"/>
      <c r="AY128" s="451"/>
      <c r="AZ128" s="451"/>
      <c r="BA128" s="451"/>
      <c r="BB128" s="451"/>
      <c r="BC128" s="451"/>
      <c r="BD128" s="451"/>
      <c r="BE128" s="451"/>
      <c r="BF128" s="451"/>
      <c r="BG128" s="451"/>
      <c r="BH128" s="451"/>
      <c r="BI128" s="451"/>
      <c r="BJ128" s="451"/>
      <c r="BK128" s="451"/>
      <c r="BL128" s="451"/>
      <c r="BM128" s="451"/>
      <c r="BN128" s="451"/>
      <c r="BO128" s="451"/>
      <c r="BP128" s="451"/>
      <c r="BQ128" s="451"/>
      <c r="BR128" s="451"/>
      <c r="BS128" s="451"/>
      <c r="BT128" s="451"/>
      <c r="BU128" s="451"/>
      <c r="BV128" s="451"/>
      <c r="BW128" s="451"/>
      <c r="BX128" s="451"/>
      <c r="BY128" s="451"/>
      <c r="BZ128" s="451"/>
      <c r="CA128" s="451"/>
      <c r="CB128" s="451"/>
      <c r="CC128" s="451"/>
      <c r="CD128" s="451"/>
      <c r="CE128" s="451"/>
      <c r="CF128" s="451"/>
      <c r="CG128" s="451"/>
      <c r="CH128" s="451"/>
      <c r="CI128" s="451"/>
      <c r="CJ128" s="451"/>
      <c r="CK128" s="451"/>
      <c r="CL128" s="451"/>
      <c r="CM128" s="451"/>
      <c r="CN128" s="451"/>
      <c r="CO128" s="451"/>
      <c r="CP128" s="451"/>
      <c r="CQ128" s="451"/>
      <c r="CR128" s="451"/>
      <c r="CS128" s="451"/>
      <c r="CT128" s="451"/>
      <c r="CU128" s="451"/>
      <c r="CV128" s="451"/>
      <c r="CW128" s="451"/>
      <c r="CX128" s="451"/>
      <c r="CY128" s="451"/>
      <c r="CZ128" s="451"/>
      <c r="DA128" s="451"/>
      <c r="DB128" s="451"/>
      <c r="DC128" s="451"/>
      <c r="DD128" s="451"/>
      <c r="DE128" s="451"/>
      <c r="DF128" s="451"/>
      <c r="DG128" s="451"/>
      <c r="DH128" s="451"/>
      <c r="DI128" s="451"/>
      <c r="DJ128" s="451"/>
      <c r="DK128" s="451"/>
      <c r="DL128" s="451"/>
      <c r="DM128" s="451"/>
      <c r="DN128" s="451"/>
      <c r="DO128" s="451"/>
      <c r="DP128" s="451"/>
      <c r="DQ128" s="451"/>
      <c r="DR128" s="451"/>
      <c r="DS128" s="451"/>
      <c r="DT128" s="451"/>
    </row>
    <row r="129" spans="4:8" ht="12" customHeight="1">
      <c r="D129" s="390"/>
      <c r="E129" s="388"/>
      <c r="F129" s="390"/>
      <c r="H129" s="413"/>
    </row>
    <row r="130" spans="1:8" ht="48" customHeight="1">
      <c r="A130" s="348" t="s">
        <v>474</v>
      </c>
      <c r="B130" s="348" t="s">
        <v>374</v>
      </c>
      <c r="C130" s="356" t="s">
        <v>475</v>
      </c>
      <c r="D130" s="342" t="s">
        <v>476</v>
      </c>
      <c r="E130" s="343">
        <f>159.6+158.3</f>
        <v>317.9</v>
      </c>
      <c r="F130" s="303"/>
      <c r="G130" s="351" t="e">
        <f>E130*#REF!</f>
        <v>#REF!</v>
      </c>
      <c r="H130" s="352">
        <f>+E130*F130</f>
        <v>0</v>
      </c>
    </row>
    <row r="131" spans="4:8" ht="12" customHeight="1">
      <c r="D131" s="390"/>
      <c r="E131" s="388"/>
      <c r="F131" s="390"/>
      <c r="H131" s="413"/>
    </row>
    <row r="132" spans="1:12" ht="67.5" customHeight="1">
      <c r="A132" s="353" t="s">
        <v>477</v>
      </c>
      <c r="B132" s="348" t="s">
        <v>359</v>
      </c>
      <c r="C132" s="356" t="s">
        <v>478</v>
      </c>
      <c r="D132" s="342" t="s">
        <v>479</v>
      </c>
      <c r="E132" s="343">
        <f>2*7+0.25*8</f>
        <v>16</v>
      </c>
      <c r="F132" s="303"/>
      <c r="G132" s="351" t="e">
        <f>E132*#REF!</f>
        <v>#REF!</v>
      </c>
      <c r="H132" s="352">
        <f>+E132*F132</f>
        <v>0</v>
      </c>
      <c r="L132" s="347"/>
    </row>
    <row r="133" spans="1:12" ht="12" customHeight="1">
      <c r="A133" s="348"/>
      <c r="B133" s="348"/>
      <c r="C133" s="356"/>
      <c r="D133" s="342"/>
      <c r="E133" s="388"/>
      <c r="F133" s="350"/>
      <c r="G133" s="351"/>
      <c r="H133" s="352"/>
      <c r="L133" s="347"/>
    </row>
    <row r="134" spans="1:12" ht="81" customHeight="1">
      <c r="A134" s="443" t="s">
        <v>480</v>
      </c>
      <c r="B134" s="348" t="s">
        <v>359</v>
      </c>
      <c r="C134" s="356" t="s">
        <v>481</v>
      </c>
      <c r="D134" s="465" t="s">
        <v>482</v>
      </c>
      <c r="E134" s="466">
        <f>0.5*4</f>
        <v>2</v>
      </c>
      <c r="F134" s="303"/>
      <c r="G134" s="351" t="e">
        <f>E134*#REF!</f>
        <v>#REF!</v>
      </c>
      <c r="H134" s="352">
        <f>+E134*F134</f>
        <v>0</v>
      </c>
      <c r="L134" s="347"/>
    </row>
    <row r="135" spans="1:12" ht="12" customHeight="1">
      <c r="A135" s="443"/>
      <c r="B135" s="348"/>
      <c r="C135" s="356"/>
      <c r="D135" s="465"/>
      <c r="E135" s="466"/>
      <c r="F135" s="350"/>
      <c r="G135" s="351"/>
      <c r="H135" s="352"/>
      <c r="L135" s="347"/>
    </row>
    <row r="136" spans="1:12" ht="60" customHeight="1">
      <c r="A136" s="353" t="s">
        <v>483</v>
      </c>
      <c r="B136" s="348" t="s">
        <v>374</v>
      </c>
      <c r="C136" s="356" t="s">
        <v>484</v>
      </c>
      <c r="D136" s="342"/>
      <c r="E136" s="343">
        <v>158.3</v>
      </c>
      <c r="F136" s="303"/>
      <c r="G136" s="351" t="e">
        <f>E136*#REF!</f>
        <v>#REF!</v>
      </c>
      <c r="H136" s="352">
        <f>+E136*F136</f>
        <v>0</v>
      </c>
      <c r="L136" s="347"/>
    </row>
    <row r="137" spans="1:12" ht="12" customHeight="1" thickBot="1">
      <c r="A137" s="391"/>
      <c r="B137" s="391"/>
      <c r="C137" s="392"/>
      <c r="D137" s="393"/>
      <c r="E137" s="359"/>
      <c r="F137" s="394"/>
      <c r="G137" s="361"/>
      <c r="H137" s="467"/>
      <c r="L137" s="347"/>
    </row>
    <row r="138" spans="1:124" ht="15" customHeight="1" thickTop="1">
      <c r="A138" s="396" t="s">
        <v>472</v>
      </c>
      <c r="B138" s="681" t="s">
        <v>485</v>
      </c>
      <c r="C138" s="682"/>
      <c r="D138" s="397"/>
      <c r="E138" s="365"/>
      <c r="F138" s="366"/>
      <c r="G138" s="367" t="e">
        <f>SUM(G129:G137)</f>
        <v>#REF!</v>
      </c>
      <c r="H138" s="368">
        <f>SUM(H129:H137)</f>
        <v>0</v>
      </c>
      <c r="I138" s="369"/>
      <c r="J138" s="369"/>
      <c r="K138" s="370"/>
      <c r="L138" s="347"/>
      <c r="M138" s="317"/>
      <c r="N138" s="317"/>
      <c r="O138" s="317"/>
      <c r="P138" s="317"/>
      <c r="Q138" s="317"/>
      <c r="R138" s="317"/>
      <c r="S138" s="317"/>
      <c r="T138" s="317"/>
      <c r="U138" s="317"/>
      <c r="V138" s="317"/>
      <c r="W138" s="317"/>
      <c r="X138" s="317"/>
      <c r="Y138" s="317"/>
      <c r="Z138" s="317"/>
      <c r="AA138" s="317"/>
      <c r="AB138" s="317"/>
      <c r="AC138" s="317"/>
      <c r="AD138" s="317"/>
      <c r="AE138" s="317"/>
      <c r="AF138" s="317"/>
      <c r="AG138" s="317"/>
      <c r="AH138" s="317"/>
      <c r="AI138" s="317"/>
      <c r="AJ138" s="317"/>
      <c r="AK138" s="317"/>
      <c r="AL138" s="317"/>
      <c r="AM138" s="317"/>
      <c r="AN138" s="317"/>
      <c r="AO138" s="317"/>
      <c r="AP138" s="317"/>
      <c r="AQ138" s="317"/>
      <c r="AR138" s="317"/>
      <c r="AS138" s="317"/>
      <c r="AT138" s="317"/>
      <c r="AU138" s="317"/>
      <c r="AV138" s="317"/>
      <c r="AW138" s="317"/>
      <c r="AX138" s="317"/>
      <c r="AY138" s="317"/>
      <c r="AZ138" s="317"/>
      <c r="BA138" s="317"/>
      <c r="BB138" s="317"/>
      <c r="BC138" s="317"/>
      <c r="BD138" s="317"/>
      <c r="BE138" s="317"/>
      <c r="BF138" s="317"/>
      <c r="BG138" s="317"/>
      <c r="BH138" s="317"/>
      <c r="BI138" s="317"/>
      <c r="BJ138" s="317"/>
      <c r="BK138" s="317"/>
      <c r="BL138" s="317"/>
      <c r="BM138" s="317"/>
      <c r="BN138" s="317"/>
      <c r="BO138" s="317"/>
      <c r="BP138" s="317"/>
      <c r="BQ138" s="317"/>
      <c r="BR138" s="317"/>
      <c r="BS138" s="317"/>
      <c r="BT138" s="317"/>
      <c r="BU138" s="317"/>
      <c r="BV138" s="317"/>
      <c r="BW138" s="317"/>
      <c r="BX138" s="317"/>
      <c r="BY138" s="317"/>
      <c r="BZ138" s="317"/>
      <c r="CA138" s="317"/>
      <c r="CB138" s="317"/>
      <c r="CC138" s="317"/>
      <c r="CD138" s="317"/>
      <c r="CE138" s="317"/>
      <c r="CF138" s="317"/>
      <c r="CG138" s="317"/>
      <c r="CH138" s="317"/>
      <c r="CI138" s="317"/>
      <c r="CJ138" s="317"/>
      <c r="CK138" s="317"/>
      <c r="CL138" s="317"/>
      <c r="CM138" s="317"/>
      <c r="CN138" s="317"/>
      <c r="CO138" s="317"/>
      <c r="CP138" s="317"/>
      <c r="CQ138" s="317"/>
      <c r="CR138" s="317"/>
      <c r="CS138" s="317"/>
      <c r="CT138" s="317"/>
      <c r="CU138" s="317"/>
      <c r="CV138" s="317"/>
      <c r="CW138" s="317"/>
      <c r="CX138" s="317"/>
      <c r="CY138" s="317"/>
      <c r="CZ138" s="317"/>
      <c r="DA138" s="317"/>
      <c r="DB138" s="317"/>
      <c r="DC138" s="317"/>
      <c r="DD138" s="317"/>
      <c r="DE138" s="317"/>
      <c r="DF138" s="317"/>
      <c r="DG138" s="317"/>
      <c r="DH138" s="317"/>
      <c r="DI138" s="317"/>
      <c r="DJ138" s="317"/>
      <c r="DK138" s="317"/>
      <c r="DL138" s="317"/>
      <c r="DM138" s="317"/>
      <c r="DN138" s="317"/>
      <c r="DO138" s="317"/>
      <c r="DP138" s="317"/>
      <c r="DQ138" s="317"/>
      <c r="DR138" s="317"/>
      <c r="DS138" s="317"/>
      <c r="DT138" s="317"/>
    </row>
    <row r="139" spans="4:12" ht="14.25" customHeight="1" thickBot="1">
      <c r="D139" s="411"/>
      <c r="E139" s="388"/>
      <c r="F139" s="411"/>
      <c r="H139" s="413"/>
      <c r="L139" s="347"/>
    </row>
    <row r="140" spans="1:12" ht="18.75" customHeight="1" thickBot="1">
      <c r="A140" s="406" t="s">
        <v>470</v>
      </c>
      <c r="B140" s="683" t="s">
        <v>486</v>
      </c>
      <c r="C140" s="684"/>
      <c r="D140" s="407"/>
      <c r="E140" s="408"/>
      <c r="F140" s="407"/>
      <c r="G140" s="409" t="e">
        <f>G138</f>
        <v>#REF!</v>
      </c>
      <c r="H140" s="410">
        <f>H138</f>
        <v>0</v>
      </c>
      <c r="L140" s="347"/>
    </row>
    <row r="141" spans="4:8" ht="15" customHeight="1">
      <c r="D141" s="411"/>
      <c r="E141" s="388"/>
      <c r="F141" s="411"/>
      <c r="H141" s="413"/>
    </row>
    <row r="142" spans="1:124" ht="15" customHeight="1">
      <c r="A142" s="327" t="s">
        <v>487</v>
      </c>
      <c r="B142" s="685" t="s">
        <v>488</v>
      </c>
      <c r="C142" s="686"/>
      <c r="D142" s="328"/>
      <c r="E142" s="329"/>
      <c r="F142" s="330"/>
      <c r="G142" s="331"/>
      <c r="H142" s="332"/>
      <c r="I142" s="317"/>
      <c r="J142" s="317"/>
      <c r="K142" s="317"/>
      <c r="L142" s="317"/>
      <c r="M142" s="317"/>
      <c r="N142" s="317"/>
      <c r="O142" s="317"/>
      <c r="P142" s="317"/>
      <c r="Q142" s="317"/>
      <c r="R142" s="317"/>
      <c r="S142" s="317"/>
      <c r="T142" s="317"/>
      <c r="U142" s="317"/>
      <c r="V142" s="317"/>
      <c r="W142" s="317"/>
      <c r="X142" s="317"/>
      <c r="Y142" s="317"/>
      <c r="Z142" s="317"/>
      <c r="AA142" s="317"/>
      <c r="AB142" s="317"/>
      <c r="AC142" s="317"/>
      <c r="AD142" s="317"/>
      <c r="AE142" s="317"/>
      <c r="AF142" s="317"/>
      <c r="AG142" s="317"/>
      <c r="AH142" s="317"/>
      <c r="AI142" s="317"/>
      <c r="AJ142" s="317"/>
      <c r="AK142" s="317"/>
      <c r="AL142" s="317"/>
      <c r="AM142" s="317"/>
      <c r="AN142" s="317"/>
      <c r="AO142" s="317"/>
      <c r="AP142" s="317"/>
      <c r="AQ142" s="317"/>
      <c r="AR142" s="317"/>
      <c r="AS142" s="317"/>
      <c r="AT142" s="317"/>
      <c r="AU142" s="317"/>
      <c r="AV142" s="317"/>
      <c r="AW142" s="317"/>
      <c r="AX142" s="317"/>
      <c r="AY142" s="317"/>
      <c r="AZ142" s="317"/>
      <c r="BA142" s="317"/>
      <c r="BB142" s="317"/>
      <c r="BC142" s="317"/>
      <c r="BD142" s="317"/>
      <c r="BE142" s="317"/>
      <c r="BF142" s="317"/>
      <c r="BG142" s="317"/>
      <c r="BH142" s="317"/>
      <c r="BI142" s="317"/>
      <c r="BJ142" s="317"/>
      <c r="BK142" s="317"/>
      <c r="BL142" s="317"/>
      <c r="BM142" s="317"/>
      <c r="BN142" s="317"/>
      <c r="BO142" s="317"/>
      <c r="BP142" s="317"/>
      <c r="BQ142" s="317"/>
      <c r="BR142" s="317"/>
      <c r="BS142" s="317"/>
      <c r="BT142" s="317"/>
      <c r="BU142" s="317"/>
      <c r="BV142" s="317"/>
      <c r="BW142" s="317"/>
      <c r="BX142" s="317"/>
      <c r="BY142" s="317"/>
      <c r="BZ142" s="317"/>
      <c r="CA142" s="317"/>
      <c r="CB142" s="317"/>
      <c r="CC142" s="317"/>
      <c r="CD142" s="317"/>
      <c r="CE142" s="317"/>
      <c r="CF142" s="317"/>
      <c r="CG142" s="317"/>
      <c r="CH142" s="317"/>
      <c r="CI142" s="317"/>
      <c r="CJ142" s="317"/>
      <c r="CK142" s="317"/>
      <c r="CL142" s="317"/>
      <c r="CM142" s="317"/>
      <c r="CN142" s="317"/>
      <c r="CO142" s="317"/>
      <c r="CP142" s="317"/>
      <c r="CQ142" s="317"/>
      <c r="CR142" s="317"/>
      <c r="CS142" s="317"/>
      <c r="CT142" s="317"/>
      <c r="CU142" s="317"/>
      <c r="CV142" s="317"/>
      <c r="CW142" s="317"/>
      <c r="CX142" s="317"/>
      <c r="CY142" s="317"/>
      <c r="CZ142" s="317"/>
      <c r="DA142" s="317"/>
      <c r="DB142" s="317"/>
      <c r="DC142" s="317"/>
      <c r="DD142" s="317"/>
      <c r="DE142" s="317"/>
      <c r="DF142" s="317"/>
      <c r="DG142" s="317"/>
      <c r="DH142" s="317"/>
      <c r="DI142" s="317"/>
      <c r="DJ142" s="317"/>
      <c r="DK142" s="317"/>
      <c r="DL142" s="317"/>
      <c r="DM142" s="317"/>
      <c r="DN142" s="317"/>
      <c r="DO142" s="317"/>
      <c r="DP142" s="317"/>
      <c r="DQ142" s="317"/>
      <c r="DR142" s="317"/>
      <c r="DS142" s="317"/>
      <c r="DT142" s="317"/>
    </row>
    <row r="143" spans="1:124" ht="15" customHeight="1">
      <c r="A143" s="468"/>
      <c r="B143" s="469"/>
      <c r="C143" s="470"/>
      <c r="D143" s="328"/>
      <c r="E143" s="329"/>
      <c r="F143" s="330"/>
      <c r="G143" s="331"/>
      <c r="H143" s="332"/>
      <c r="I143" s="317"/>
      <c r="J143" s="317"/>
      <c r="K143" s="317"/>
      <c r="L143" s="317"/>
      <c r="M143" s="317"/>
      <c r="N143" s="317"/>
      <c r="O143" s="317"/>
      <c r="P143" s="317"/>
      <c r="Q143" s="317"/>
      <c r="R143" s="317"/>
      <c r="S143" s="317"/>
      <c r="T143" s="317"/>
      <c r="U143" s="317"/>
      <c r="V143" s="317"/>
      <c r="W143" s="317"/>
      <c r="X143" s="317"/>
      <c r="Y143" s="317"/>
      <c r="Z143" s="317"/>
      <c r="AA143" s="317"/>
      <c r="AB143" s="317"/>
      <c r="AC143" s="317"/>
      <c r="AD143" s="317"/>
      <c r="AE143" s="317"/>
      <c r="AF143" s="317"/>
      <c r="AG143" s="317"/>
      <c r="AH143" s="317"/>
      <c r="AI143" s="317"/>
      <c r="AJ143" s="317"/>
      <c r="AK143" s="317"/>
      <c r="AL143" s="317"/>
      <c r="AM143" s="317"/>
      <c r="AN143" s="317"/>
      <c r="AO143" s="317"/>
      <c r="AP143" s="317"/>
      <c r="AQ143" s="317"/>
      <c r="AR143" s="317"/>
      <c r="AS143" s="317"/>
      <c r="AT143" s="317"/>
      <c r="AU143" s="317"/>
      <c r="AV143" s="317"/>
      <c r="AW143" s="317"/>
      <c r="AX143" s="317"/>
      <c r="AY143" s="317"/>
      <c r="AZ143" s="317"/>
      <c r="BA143" s="317"/>
      <c r="BB143" s="317"/>
      <c r="BC143" s="317"/>
      <c r="BD143" s="317"/>
      <c r="BE143" s="317"/>
      <c r="BF143" s="317"/>
      <c r="BG143" s="317"/>
      <c r="BH143" s="317"/>
      <c r="BI143" s="317"/>
      <c r="BJ143" s="317"/>
      <c r="BK143" s="317"/>
      <c r="BL143" s="317"/>
      <c r="BM143" s="317"/>
      <c r="BN143" s="317"/>
      <c r="BO143" s="317"/>
      <c r="BP143" s="317"/>
      <c r="BQ143" s="317"/>
      <c r="BR143" s="317"/>
      <c r="BS143" s="317"/>
      <c r="BT143" s="317"/>
      <c r="BU143" s="317"/>
      <c r="BV143" s="317"/>
      <c r="BW143" s="317"/>
      <c r="BX143" s="317"/>
      <c r="BY143" s="317"/>
      <c r="BZ143" s="317"/>
      <c r="CA143" s="317"/>
      <c r="CB143" s="317"/>
      <c r="CC143" s="317"/>
      <c r="CD143" s="317"/>
      <c r="CE143" s="317"/>
      <c r="CF143" s="317"/>
      <c r="CG143" s="317"/>
      <c r="CH143" s="317"/>
      <c r="CI143" s="317"/>
      <c r="CJ143" s="317"/>
      <c r="CK143" s="317"/>
      <c r="CL143" s="317"/>
      <c r="CM143" s="317"/>
      <c r="CN143" s="317"/>
      <c r="CO143" s="317"/>
      <c r="CP143" s="317"/>
      <c r="CQ143" s="317"/>
      <c r="CR143" s="317"/>
      <c r="CS143" s="317"/>
      <c r="CT143" s="317"/>
      <c r="CU143" s="317"/>
      <c r="CV143" s="317"/>
      <c r="CW143" s="317"/>
      <c r="CX143" s="317"/>
      <c r="CY143" s="317"/>
      <c r="CZ143" s="317"/>
      <c r="DA143" s="317"/>
      <c r="DB143" s="317"/>
      <c r="DC143" s="317"/>
      <c r="DD143" s="317"/>
      <c r="DE143" s="317"/>
      <c r="DF143" s="317"/>
      <c r="DG143" s="317"/>
      <c r="DH143" s="317"/>
      <c r="DI143" s="317"/>
      <c r="DJ143" s="317"/>
      <c r="DK143" s="317"/>
      <c r="DL143" s="317"/>
      <c r="DM143" s="317"/>
      <c r="DN143" s="317"/>
      <c r="DO143" s="317"/>
      <c r="DP143" s="317"/>
      <c r="DQ143" s="317"/>
      <c r="DR143" s="317"/>
      <c r="DS143" s="317"/>
      <c r="DT143" s="317"/>
    </row>
    <row r="144" spans="1:124" s="452" customFormat="1" ht="24.75" customHeight="1">
      <c r="A144" s="386" t="s">
        <v>727</v>
      </c>
      <c r="B144" s="687" t="s">
        <v>489</v>
      </c>
      <c r="C144" s="688"/>
      <c r="D144" s="328"/>
      <c r="E144" s="380"/>
      <c r="F144" s="381"/>
      <c r="G144" s="382"/>
      <c r="H144" s="383"/>
      <c r="I144" s="384"/>
      <c r="J144" s="384"/>
      <c r="K144" s="384"/>
      <c r="L144" s="451"/>
      <c r="M144" s="451"/>
      <c r="N144" s="451"/>
      <c r="O144" s="451"/>
      <c r="P144" s="451"/>
      <c r="Q144" s="451"/>
      <c r="R144" s="451"/>
      <c r="S144" s="451"/>
      <c r="T144" s="451"/>
      <c r="U144" s="451"/>
      <c r="V144" s="451"/>
      <c r="W144" s="451"/>
      <c r="X144" s="451"/>
      <c r="Y144" s="451"/>
      <c r="Z144" s="451"/>
      <c r="AA144" s="451"/>
      <c r="AB144" s="451"/>
      <c r="AC144" s="451"/>
      <c r="AD144" s="451"/>
      <c r="AE144" s="451"/>
      <c r="AF144" s="451"/>
      <c r="AG144" s="451"/>
      <c r="AH144" s="451"/>
      <c r="AI144" s="451"/>
      <c r="AJ144" s="451"/>
      <c r="AK144" s="451"/>
      <c r="AL144" s="451"/>
      <c r="AM144" s="451"/>
      <c r="AN144" s="451"/>
      <c r="AO144" s="451"/>
      <c r="AP144" s="451"/>
      <c r="AQ144" s="451"/>
      <c r="AR144" s="451"/>
      <c r="AS144" s="451"/>
      <c r="AT144" s="451"/>
      <c r="AU144" s="451"/>
      <c r="AV144" s="451"/>
      <c r="AW144" s="451"/>
      <c r="AX144" s="451"/>
      <c r="AY144" s="451"/>
      <c r="AZ144" s="451"/>
      <c r="BA144" s="451"/>
      <c r="BB144" s="451"/>
      <c r="BC144" s="451"/>
      <c r="BD144" s="451"/>
      <c r="BE144" s="451"/>
      <c r="BF144" s="451"/>
      <c r="BG144" s="451"/>
      <c r="BH144" s="451"/>
      <c r="BI144" s="451"/>
      <c r="BJ144" s="451"/>
      <c r="BK144" s="451"/>
      <c r="BL144" s="451"/>
      <c r="BM144" s="451"/>
      <c r="BN144" s="451"/>
      <c r="BO144" s="451"/>
      <c r="BP144" s="451"/>
      <c r="BQ144" s="451"/>
      <c r="BR144" s="451"/>
      <c r="BS144" s="451"/>
      <c r="BT144" s="451"/>
      <c r="BU144" s="451"/>
      <c r="BV144" s="451"/>
      <c r="BW144" s="451"/>
      <c r="BX144" s="451"/>
      <c r="BY144" s="451"/>
      <c r="BZ144" s="451"/>
      <c r="CA144" s="451"/>
      <c r="CB144" s="451"/>
      <c r="CC144" s="451"/>
      <c r="CD144" s="451"/>
      <c r="CE144" s="451"/>
      <c r="CF144" s="451"/>
      <c r="CG144" s="451"/>
      <c r="CH144" s="451"/>
      <c r="CI144" s="451"/>
      <c r="CJ144" s="451"/>
      <c r="CK144" s="451"/>
      <c r="CL144" s="451"/>
      <c r="CM144" s="451"/>
      <c r="CN144" s="451"/>
      <c r="CO144" s="451"/>
      <c r="CP144" s="451"/>
      <c r="CQ144" s="451"/>
      <c r="CR144" s="451"/>
      <c r="CS144" s="451"/>
      <c r="CT144" s="451"/>
      <c r="CU144" s="451"/>
      <c r="CV144" s="451"/>
      <c r="CW144" s="451"/>
      <c r="CX144" s="451"/>
      <c r="CY144" s="451"/>
      <c r="CZ144" s="451"/>
      <c r="DA144" s="451"/>
      <c r="DB144" s="451"/>
      <c r="DC144" s="451"/>
      <c r="DD144" s="451"/>
      <c r="DE144" s="451"/>
      <c r="DF144" s="451"/>
      <c r="DG144" s="451"/>
      <c r="DH144" s="451"/>
      <c r="DI144" s="451"/>
      <c r="DJ144" s="451"/>
      <c r="DK144" s="451"/>
      <c r="DL144" s="451"/>
      <c r="DM144" s="451"/>
      <c r="DN144" s="451"/>
      <c r="DO144" s="451"/>
      <c r="DP144" s="451"/>
      <c r="DQ144" s="451"/>
      <c r="DR144" s="451"/>
      <c r="DS144" s="451"/>
      <c r="DT144" s="451"/>
    </row>
    <row r="145" spans="1:124" s="452" customFormat="1" ht="12" customHeight="1">
      <c r="A145" s="386"/>
      <c r="B145" s="379"/>
      <c r="C145" s="385"/>
      <c r="D145" s="328"/>
      <c r="E145" s="380"/>
      <c r="F145" s="381"/>
      <c r="G145" s="382"/>
      <c r="H145" s="383"/>
      <c r="I145" s="384"/>
      <c r="J145" s="384"/>
      <c r="K145" s="384"/>
      <c r="L145" s="451"/>
      <c r="M145" s="451"/>
      <c r="N145" s="451"/>
      <c r="O145" s="451"/>
      <c r="P145" s="451"/>
      <c r="Q145" s="451"/>
      <c r="R145" s="451"/>
      <c r="S145" s="451"/>
      <c r="T145" s="451"/>
      <c r="U145" s="451"/>
      <c r="V145" s="451"/>
      <c r="W145" s="451"/>
      <c r="X145" s="451"/>
      <c r="Y145" s="451"/>
      <c r="Z145" s="451"/>
      <c r="AA145" s="451"/>
      <c r="AB145" s="451"/>
      <c r="AC145" s="451"/>
      <c r="AD145" s="451"/>
      <c r="AE145" s="451"/>
      <c r="AF145" s="451"/>
      <c r="AG145" s="451"/>
      <c r="AH145" s="451"/>
      <c r="AI145" s="451"/>
      <c r="AJ145" s="451"/>
      <c r="AK145" s="451"/>
      <c r="AL145" s="451"/>
      <c r="AM145" s="451"/>
      <c r="AN145" s="451"/>
      <c r="AO145" s="451"/>
      <c r="AP145" s="451"/>
      <c r="AQ145" s="451"/>
      <c r="AR145" s="451"/>
      <c r="AS145" s="451"/>
      <c r="AT145" s="451"/>
      <c r="AU145" s="451"/>
      <c r="AV145" s="451"/>
      <c r="AW145" s="451"/>
      <c r="AX145" s="451"/>
      <c r="AY145" s="451"/>
      <c r="AZ145" s="451"/>
      <c r="BA145" s="451"/>
      <c r="BB145" s="451"/>
      <c r="BC145" s="451"/>
      <c r="BD145" s="451"/>
      <c r="BE145" s="451"/>
      <c r="BF145" s="451"/>
      <c r="BG145" s="451"/>
      <c r="BH145" s="451"/>
      <c r="BI145" s="451"/>
      <c r="BJ145" s="451"/>
      <c r="BK145" s="451"/>
      <c r="BL145" s="451"/>
      <c r="BM145" s="451"/>
      <c r="BN145" s="451"/>
      <c r="BO145" s="451"/>
      <c r="BP145" s="451"/>
      <c r="BQ145" s="451"/>
      <c r="BR145" s="451"/>
      <c r="BS145" s="451"/>
      <c r="BT145" s="451"/>
      <c r="BU145" s="451"/>
      <c r="BV145" s="451"/>
      <c r="BW145" s="451"/>
      <c r="BX145" s="451"/>
      <c r="BY145" s="451"/>
      <c r="BZ145" s="451"/>
      <c r="CA145" s="451"/>
      <c r="CB145" s="451"/>
      <c r="CC145" s="451"/>
      <c r="CD145" s="451"/>
      <c r="CE145" s="451"/>
      <c r="CF145" s="451"/>
      <c r="CG145" s="451"/>
      <c r="CH145" s="451"/>
      <c r="CI145" s="451"/>
      <c r="CJ145" s="451"/>
      <c r="CK145" s="451"/>
      <c r="CL145" s="451"/>
      <c r="CM145" s="451"/>
      <c r="CN145" s="451"/>
      <c r="CO145" s="451"/>
      <c r="CP145" s="451"/>
      <c r="CQ145" s="451"/>
      <c r="CR145" s="451"/>
      <c r="CS145" s="451"/>
      <c r="CT145" s="451"/>
      <c r="CU145" s="451"/>
      <c r="CV145" s="451"/>
      <c r="CW145" s="451"/>
      <c r="CX145" s="451"/>
      <c r="CY145" s="451"/>
      <c r="CZ145" s="451"/>
      <c r="DA145" s="451"/>
      <c r="DB145" s="451"/>
      <c r="DC145" s="451"/>
      <c r="DD145" s="451"/>
      <c r="DE145" s="451"/>
      <c r="DF145" s="451"/>
      <c r="DG145" s="451"/>
      <c r="DH145" s="451"/>
      <c r="DI145" s="451"/>
      <c r="DJ145" s="451"/>
      <c r="DK145" s="451"/>
      <c r="DL145" s="451"/>
      <c r="DM145" s="451"/>
      <c r="DN145" s="451"/>
      <c r="DO145" s="451"/>
      <c r="DP145" s="451"/>
      <c r="DQ145" s="451"/>
      <c r="DR145" s="451"/>
      <c r="DS145" s="451"/>
      <c r="DT145" s="451"/>
    </row>
    <row r="146" spans="1:8" ht="12" customHeight="1">
      <c r="A146" s="348" t="s">
        <v>728</v>
      </c>
      <c r="B146" s="348" t="s">
        <v>729</v>
      </c>
      <c r="C146" s="356" t="s">
        <v>490</v>
      </c>
      <c r="D146" s="356"/>
      <c r="E146" s="405">
        <v>60</v>
      </c>
      <c r="F146" s="303"/>
      <c r="G146" s="351" t="e">
        <f>E146*#REF!</f>
        <v>#REF!</v>
      </c>
      <c r="H146" s="352">
        <f>+E146*F146</f>
        <v>0</v>
      </c>
    </row>
    <row r="147" spans="1:8" ht="12" customHeight="1">
      <c r="A147" s="348"/>
      <c r="B147" s="348"/>
      <c r="C147" s="356"/>
      <c r="D147" s="356"/>
      <c r="E147" s="343"/>
      <c r="F147" s="351"/>
      <c r="G147" s="351"/>
      <c r="H147" s="352"/>
    </row>
    <row r="148" spans="1:8" ht="12" customHeight="1">
      <c r="A148" s="353" t="s">
        <v>491</v>
      </c>
      <c r="B148" s="348" t="s">
        <v>655</v>
      </c>
      <c r="C148" s="356" t="s">
        <v>492</v>
      </c>
      <c r="D148" s="356"/>
      <c r="E148" s="405">
        <v>1</v>
      </c>
      <c r="F148" s="303"/>
      <c r="G148" s="351" t="e">
        <f>E148*#REF!</f>
        <v>#REF!</v>
      </c>
      <c r="H148" s="352">
        <f>+E148*F148</f>
        <v>0</v>
      </c>
    </row>
    <row r="149" spans="1:8" ht="12" customHeight="1">
      <c r="A149" s="348"/>
      <c r="B149" s="348"/>
      <c r="C149" s="356"/>
      <c r="D149" s="356"/>
      <c r="E149" s="343"/>
      <c r="F149" s="351"/>
      <c r="G149" s="351"/>
      <c r="H149" s="352"/>
    </row>
    <row r="150" spans="1:8" ht="22.5" customHeight="1">
      <c r="A150" s="353" t="s">
        <v>493</v>
      </c>
      <c r="B150" s="348" t="s">
        <v>655</v>
      </c>
      <c r="C150" s="356" t="s">
        <v>494</v>
      </c>
      <c r="D150" s="356"/>
      <c r="E150" s="343">
        <v>1</v>
      </c>
      <c r="F150" s="303"/>
      <c r="G150" s="351" t="e">
        <f>E150*#REF!</f>
        <v>#REF!</v>
      </c>
      <c r="H150" s="352">
        <f>+E150*F150</f>
        <v>0</v>
      </c>
    </row>
    <row r="151" spans="1:8" ht="15">
      <c r="A151" s="348"/>
      <c r="B151" s="471"/>
      <c r="C151" s="356"/>
      <c r="D151" s="356"/>
      <c r="E151" s="343"/>
      <c r="F151" s="350"/>
      <c r="G151" s="351"/>
      <c r="H151" s="352"/>
    </row>
    <row r="152" spans="1:8" ht="22.5">
      <c r="A152" s="348" t="s">
        <v>730</v>
      </c>
      <c r="B152" s="348" t="s">
        <v>655</v>
      </c>
      <c r="C152" s="356" t="s">
        <v>495</v>
      </c>
      <c r="D152" s="356"/>
      <c r="E152" s="343">
        <v>1</v>
      </c>
      <c r="F152" s="303"/>
      <c r="G152" s="351" t="e">
        <f>E152*#REF!</f>
        <v>#REF!</v>
      </c>
      <c r="H152" s="352">
        <f>+E152*F152</f>
        <v>0</v>
      </c>
    </row>
    <row r="153" spans="1:8" ht="15.75" thickBot="1">
      <c r="A153" s="391"/>
      <c r="B153" s="472"/>
      <c r="C153" s="392"/>
      <c r="D153" s="392"/>
      <c r="E153" s="473"/>
      <c r="F153" s="474"/>
      <c r="G153" s="475"/>
      <c r="H153" s="467"/>
    </row>
    <row r="154" spans="1:124" ht="24.75" customHeight="1" thickBot="1" thickTop="1">
      <c r="A154" s="436" t="s">
        <v>727</v>
      </c>
      <c r="B154" s="681" t="s">
        <v>496</v>
      </c>
      <c r="C154" s="682"/>
      <c r="D154" s="476"/>
      <c r="E154" s="365"/>
      <c r="F154" s="366"/>
      <c r="G154" s="477" t="e">
        <f>SUM(G145:G153)</f>
        <v>#REF!</v>
      </c>
      <c r="H154" s="438">
        <f>SUM(H146:H153)</f>
        <v>0</v>
      </c>
      <c r="I154" s="369"/>
      <c r="J154" s="369"/>
      <c r="K154" s="370"/>
      <c r="L154" s="317"/>
      <c r="M154" s="317"/>
      <c r="N154" s="317"/>
      <c r="O154" s="317"/>
      <c r="P154" s="317"/>
      <c r="Q154" s="317"/>
      <c r="R154" s="317"/>
      <c r="S154" s="317"/>
      <c r="T154" s="317"/>
      <c r="U154" s="317"/>
      <c r="V154" s="317"/>
      <c r="W154" s="317"/>
      <c r="X154" s="317"/>
      <c r="Y154" s="317"/>
      <c r="Z154" s="317"/>
      <c r="AA154" s="317"/>
      <c r="AB154" s="317"/>
      <c r="AC154" s="317"/>
      <c r="AD154" s="317"/>
      <c r="AE154" s="317"/>
      <c r="AF154" s="317"/>
      <c r="AG154" s="317"/>
      <c r="AH154" s="317"/>
      <c r="AI154" s="317"/>
      <c r="AJ154" s="317"/>
      <c r="AK154" s="317"/>
      <c r="AL154" s="317"/>
      <c r="AM154" s="317"/>
      <c r="AN154" s="317"/>
      <c r="AO154" s="317"/>
      <c r="AP154" s="317"/>
      <c r="AQ154" s="317"/>
      <c r="AR154" s="317"/>
      <c r="AS154" s="317"/>
      <c r="AT154" s="317"/>
      <c r="AU154" s="317"/>
      <c r="AV154" s="317"/>
      <c r="AW154" s="317"/>
      <c r="AX154" s="317"/>
      <c r="AY154" s="317"/>
      <c r="AZ154" s="317"/>
      <c r="BA154" s="317"/>
      <c r="BB154" s="317"/>
      <c r="BC154" s="317"/>
      <c r="BD154" s="317"/>
      <c r="BE154" s="317"/>
      <c r="BF154" s="317"/>
      <c r="BG154" s="317"/>
      <c r="BH154" s="317"/>
      <c r="BI154" s="317"/>
      <c r="BJ154" s="317"/>
      <c r="BK154" s="317"/>
      <c r="BL154" s="317"/>
      <c r="BM154" s="317"/>
      <c r="BN154" s="317"/>
      <c r="BO154" s="317"/>
      <c r="BP154" s="317"/>
      <c r="BQ154" s="317"/>
      <c r="BR154" s="317"/>
      <c r="BS154" s="317"/>
      <c r="BT154" s="317"/>
      <c r="BU154" s="317"/>
      <c r="BV154" s="317"/>
      <c r="BW154" s="317"/>
      <c r="BX154" s="317"/>
      <c r="BY154" s="317"/>
      <c r="BZ154" s="317"/>
      <c r="CA154" s="317"/>
      <c r="CB154" s="317"/>
      <c r="CC154" s="317"/>
      <c r="CD154" s="317"/>
      <c r="CE154" s="317"/>
      <c r="CF154" s="317"/>
      <c r="CG154" s="317"/>
      <c r="CH154" s="317"/>
      <c r="CI154" s="317"/>
      <c r="CJ154" s="317"/>
      <c r="CK154" s="317"/>
      <c r="CL154" s="317"/>
      <c r="CM154" s="317"/>
      <c r="CN154" s="317"/>
      <c r="CO154" s="317"/>
      <c r="CP154" s="317"/>
      <c r="CQ154" s="317"/>
      <c r="CR154" s="317"/>
      <c r="CS154" s="317"/>
      <c r="CT154" s="317"/>
      <c r="CU154" s="317"/>
      <c r="CV154" s="317"/>
      <c r="CW154" s="317"/>
      <c r="CX154" s="317"/>
      <c r="CY154" s="317"/>
      <c r="CZ154" s="317"/>
      <c r="DA154" s="317"/>
      <c r="DB154" s="317"/>
      <c r="DC154" s="317"/>
      <c r="DD154" s="317"/>
      <c r="DE154" s="317"/>
      <c r="DF154" s="317"/>
      <c r="DG154" s="317"/>
      <c r="DH154" s="317"/>
      <c r="DI154" s="317"/>
      <c r="DJ154" s="317"/>
      <c r="DK154" s="317"/>
      <c r="DL154" s="317"/>
      <c r="DM154" s="317"/>
      <c r="DN154" s="317"/>
      <c r="DO154" s="317"/>
      <c r="DP154" s="317"/>
      <c r="DQ154" s="317"/>
      <c r="DR154" s="317"/>
      <c r="DS154" s="317"/>
      <c r="DT154" s="317"/>
    </row>
    <row r="155" spans="1:8" ht="18.75" customHeight="1" thickBot="1">
      <c r="A155" s="406" t="s">
        <v>497</v>
      </c>
      <c r="B155" s="683" t="s">
        <v>498</v>
      </c>
      <c r="C155" s="684"/>
      <c r="D155" s="478"/>
      <c r="E155" s="479"/>
      <c r="F155" s="478"/>
      <c r="G155" s="409" t="e">
        <f>G154+#REF!</f>
        <v>#REF!</v>
      </c>
      <c r="H155" s="410">
        <f>H154</f>
        <v>0</v>
      </c>
    </row>
  </sheetData>
  <sheetProtection password="DFDD" sheet="1" selectLockedCells="1"/>
  <mergeCells count="49">
    <mergeCell ref="H6:H7"/>
    <mergeCell ref="A6:A7"/>
    <mergeCell ref="B6:B7"/>
    <mergeCell ref="C6:C7"/>
    <mergeCell ref="E6:E7"/>
    <mergeCell ref="B29:C29"/>
    <mergeCell ref="B41:C41"/>
    <mergeCell ref="F6:F7"/>
    <mergeCell ref="G6:G7"/>
    <mergeCell ref="B9:C9"/>
    <mergeCell ref="B11:C11"/>
    <mergeCell ref="B25:C25"/>
    <mergeCell ref="B27:C27"/>
    <mergeCell ref="B43:C43"/>
    <mergeCell ref="B45:C45"/>
    <mergeCell ref="B54:C54"/>
    <mergeCell ref="B57:C57"/>
    <mergeCell ref="B59:C59"/>
    <mergeCell ref="B49:C49"/>
    <mergeCell ref="B50:C50"/>
    <mergeCell ref="B52:C52"/>
    <mergeCell ref="B62:C62"/>
    <mergeCell ref="B64:C64"/>
    <mergeCell ref="B80:C80"/>
    <mergeCell ref="B81:C81"/>
    <mergeCell ref="B113:C113"/>
    <mergeCell ref="B83:C83"/>
    <mergeCell ref="B85:C85"/>
    <mergeCell ref="B87:C87"/>
    <mergeCell ref="B119:C119"/>
    <mergeCell ref="B123:C123"/>
    <mergeCell ref="B124:C124"/>
    <mergeCell ref="B93:C93"/>
    <mergeCell ref="B97:C97"/>
    <mergeCell ref="B100:C100"/>
    <mergeCell ref="B102:C102"/>
    <mergeCell ref="B104:C104"/>
    <mergeCell ref="B108:C108"/>
    <mergeCell ref="B111:C111"/>
    <mergeCell ref="A4:H4"/>
    <mergeCell ref="B154:C154"/>
    <mergeCell ref="B155:C155"/>
    <mergeCell ref="B140:C140"/>
    <mergeCell ref="B142:C142"/>
    <mergeCell ref="B144:C144"/>
    <mergeCell ref="B126:C126"/>
    <mergeCell ref="B128:C128"/>
    <mergeCell ref="B138:C138"/>
    <mergeCell ref="B115:C115"/>
  </mergeCells>
  <printOptions/>
  <pageMargins left="0.984251968503937" right="0.7480314960629921" top="0.9055118110236221" bottom="0.9055118110236221" header="0" footer="0"/>
  <pageSetup horizontalDpi="600" verticalDpi="600" orientation="portrait" paperSize="9" r:id="rId1"/>
  <headerFooter alignWithMargins="0">
    <oddFooter>&amp;Cpopisov del ni dovoljeno vsebinsko spreminjati ali kakorkoli posegati v njih!</oddFooter>
  </headerFooter>
  <rowBreaks count="3" manualBreakCount="3">
    <brk id="42" max="255" man="1"/>
    <brk id="112" max="255" man="1"/>
    <brk id="141" max="255" man="1"/>
  </rowBreaks>
</worksheet>
</file>

<file path=xl/worksheets/sheet4.xml><?xml version="1.0" encoding="utf-8"?>
<worksheet xmlns="http://schemas.openxmlformats.org/spreadsheetml/2006/main" xmlns:r="http://schemas.openxmlformats.org/officeDocument/2006/relationships">
  <dimension ref="A1:Q1830"/>
  <sheetViews>
    <sheetView zoomScalePageLayoutView="0" workbookViewId="0" topLeftCell="A1">
      <selection activeCell="H17" sqref="A1:IV16384"/>
    </sheetView>
  </sheetViews>
  <sheetFormatPr defaultColWidth="9.140625" defaultRowHeight="15"/>
  <cols>
    <col min="1" max="1" width="8.28125" style="137" customWidth="1"/>
    <col min="2" max="2" width="36.28125" style="136" customWidth="1"/>
    <col min="3" max="3" width="7.7109375" style="138" customWidth="1"/>
    <col min="4" max="4" width="10.7109375" style="139" customWidth="1"/>
    <col min="5" max="5" width="15.7109375" style="140" hidden="1" customWidth="1"/>
    <col min="6" max="6" width="15.7109375" style="140" customWidth="1"/>
    <col min="7" max="9" width="10.28125" style="135" customWidth="1"/>
    <col min="10" max="16384" width="9.140625" style="135" customWidth="1"/>
  </cols>
  <sheetData>
    <row r="1" spans="1:14" s="117" customFormat="1" ht="24" customHeight="1">
      <c r="A1" s="309" t="s">
        <v>331</v>
      </c>
      <c r="B1" s="309" t="s">
        <v>332</v>
      </c>
      <c r="C1" s="309"/>
      <c r="D1" s="309"/>
      <c r="E1" s="116"/>
      <c r="F1" s="309"/>
      <c r="G1" s="309"/>
      <c r="H1" s="309"/>
      <c r="I1" s="309"/>
      <c r="J1" s="309"/>
      <c r="K1" s="309"/>
      <c r="L1" s="309"/>
      <c r="M1" s="309"/>
      <c r="N1" s="309"/>
    </row>
    <row r="2" spans="1:17" s="117" customFormat="1" ht="33" customHeight="1">
      <c r="A2" s="309" t="s">
        <v>333</v>
      </c>
      <c r="B2" s="309"/>
      <c r="C2" s="309"/>
      <c r="D2" s="309"/>
      <c r="E2" s="116"/>
      <c r="F2" s="309"/>
      <c r="G2" s="309"/>
      <c r="H2" s="309"/>
      <c r="I2" s="309"/>
      <c r="J2" s="309"/>
      <c r="K2" s="309"/>
      <c r="L2" s="309"/>
      <c r="M2" s="309"/>
      <c r="N2" s="309"/>
      <c r="O2" s="309"/>
      <c r="P2" s="309"/>
      <c r="Q2" s="309"/>
    </row>
    <row r="3" spans="1:17" s="117" customFormat="1" ht="15" customHeight="1">
      <c r="A3" s="309"/>
      <c r="B3" s="309"/>
      <c r="C3" s="309"/>
      <c r="D3" s="309"/>
      <c r="E3" s="116"/>
      <c r="F3" s="309"/>
      <c r="G3" s="309"/>
      <c r="H3" s="309"/>
      <c r="I3" s="309"/>
      <c r="J3" s="309"/>
      <c r="K3" s="309"/>
      <c r="L3" s="309"/>
      <c r="M3" s="309"/>
      <c r="N3" s="309"/>
      <c r="O3" s="309"/>
      <c r="P3" s="309"/>
      <c r="Q3" s="309"/>
    </row>
    <row r="4" spans="1:9" s="2" customFormat="1" ht="15.75">
      <c r="A4" s="669" t="s">
        <v>295</v>
      </c>
      <c r="B4" s="668"/>
      <c r="C4" s="668"/>
      <c r="D4" s="668"/>
      <c r="E4" s="668"/>
      <c r="F4" s="668"/>
      <c r="G4" s="309"/>
      <c r="H4" s="309"/>
      <c r="I4" s="37"/>
    </row>
    <row r="5" spans="1:17" s="117" customFormat="1" ht="15" customHeight="1">
      <c r="A5" s="309"/>
      <c r="B5" s="309"/>
      <c r="C5" s="309"/>
      <c r="D5" s="309"/>
      <c r="E5" s="116"/>
      <c r="F5" s="309"/>
      <c r="G5" s="309"/>
      <c r="H5" s="309"/>
      <c r="I5" s="309"/>
      <c r="J5" s="309"/>
      <c r="K5" s="309"/>
      <c r="L5" s="309"/>
      <c r="M5" s="309"/>
      <c r="N5" s="309"/>
      <c r="O5" s="309"/>
      <c r="P5" s="309"/>
      <c r="Q5" s="309"/>
    </row>
    <row r="6" spans="1:6" s="121" customFormat="1" ht="19.5" customHeight="1">
      <c r="A6" s="190" t="s">
        <v>657</v>
      </c>
      <c r="B6" s="191" t="s">
        <v>334</v>
      </c>
      <c r="C6" s="192"/>
      <c r="D6" s="193"/>
      <c r="E6" s="194" t="s">
        <v>336</v>
      </c>
      <c r="F6" s="195" t="s">
        <v>337</v>
      </c>
    </row>
    <row r="7" spans="1:7" s="123" customFormat="1" ht="16.5" customHeight="1">
      <c r="A7" s="186"/>
      <c r="B7" s="189"/>
      <c r="C7" s="187"/>
      <c r="D7" s="188"/>
      <c r="E7" s="188"/>
      <c r="F7" s="188"/>
      <c r="G7" s="122"/>
    </row>
    <row r="8" spans="1:6" s="175" customFormat="1" ht="23.25" customHeight="1">
      <c r="A8" s="171" t="s">
        <v>338</v>
      </c>
      <c r="B8" s="172" t="s">
        <v>647</v>
      </c>
      <c r="C8" s="173"/>
      <c r="D8" s="174"/>
      <c r="E8" s="120">
        <v>3014828.5</v>
      </c>
      <c r="F8" s="119">
        <f>'popis cesta'!H50</f>
        <v>0</v>
      </c>
    </row>
    <row r="9" spans="1:6" s="175" customFormat="1" ht="23.25" customHeight="1">
      <c r="A9" s="171" t="s">
        <v>388</v>
      </c>
      <c r="B9" s="172" t="s">
        <v>672</v>
      </c>
      <c r="C9" s="173"/>
      <c r="D9" s="174"/>
      <c r="E9" s="120">
        <v>386986.99250000005</v>
      </c>
      <c r="F9" s="119">
        <f>'popis cesta'!H81</f>
        <v>0</v>
      </c>
    </row>
    <row r="10" spans="1:6" s="175" customFormat="1" ht="23.25" customHeight="1">
      <c r="A10" s="171" t="s">
        <v>424</v>
      </c>
      <c r="B10" s="172" t="s">
        <v>673</v>
      </c>
      <c r="C10" s="173"/>
      <c r="D10" s="174"/>
      <c r="E10" s="120">
        <v>5519510.432</v>
      </c>
      <c r="F10" s="119">
        <f>'popis cesta'!H124</f>
        <v>0</v>
      </c>
    </row>
    <row r="11" spans="1:6" s="175" customFormat="1" ht="23.25" customHeight="1">
      <c r="A11" s="171" t="s">
        <v>470</v>
      </c>
      <c r="B11" s="172" t="s">
        <v>499</v>
      </c>
      <c r="C11" s="173"/>
      <c r="D11" s="174"/>
      <c r="E11" s="120">
        <v>551027</v>
      </c>
      <c r="F11" s="119">
        <f>'popis cesta'!H140</f>
        <v>0</v>
      </c>
    </row>
    <row r="12" spans="1:6" s="175" customFormat="1" ht="23.25" customHeight="1">
      <c r="A12" s="176" t="s">
        <v>487</v>
      </c>
      <c r="B12" s="177" t="s">
        <v>713</v>
      </c>
      <c r="C12" s="178"/>
      <c r="D12" s="179"/>
      <c r="E12" s="180" t="e">
        <v>#REF!</v>
      </c>
      <c r="F12" s="181">
        <f>'popis cesta'!H155</f>
        <v>0</v>
      </c>
    </row>
    <row r="13" spans="1:6" s="175" customFormat="1" ht="25.5" customHeight="1" thickBot="1">
      <c r="A13" s="182"/>
      <c r="B13" s="711" t="s">
        <v>716</v>
      </c>
      <c r="C13" s="712"/>
      <c r="D13" s="183"/>
      <c r="E13" s="184" t="e">
        <f>SUM(E8:E12)</f>
        <v>#REF!</v>
      </c>
      <c r="F13" s="185">
        <f>SUM(F8:F12)</f>
        <v>0</v>
      </c>
    </row>
    <row r="14" spans="1:3" s="123" customFormat="1" ht="15.75" customHeight="1" thickTop="1">
      <c r="A14" s="125"/>
      <c r="B14" s="126"/>
      <c r="C14" s="127"/>
    </row>
    <row r="15" spans="1:3" s="123" customFormat="1" ht="15.75" customHeight="1">
      <c r="A15" s="125"/>
      <c r="B15" s="126"/>
      <c r="C15" s="127"/>
    </row>
    <row r="16" spans="1:3" s="123" customFormat="1" ht="15.75" customHeight="1">
      <c r="A16" s="125"/>
      <c r="B16" s="126"/>
      <c r="C16" s="127"/>
    </row>
    <row r="17" spans="1:3" s="123" customFormat="1" ht="15.75" customHeight="1">
      <c r="A17" s="125"/>
      <c r="B17" s="126"/>
      <c r="C17" s="127"/>
    </row>
    <row r="18" spans="1:3" s="123" customFormat="1" ht="15.75" customHeight="1">
      <c r="A18" s="125"/>
      <c r="B18" s="126"/>
      <c r="C18" s="127"/>
    </row>
    <row r="19" spans="1:3" s="123" customFormat="1" ht="11.25">
      <c r="A19" s="125"/>
      <c r="B19" s="126"/>
      <c r="C19" s="127"/>
    </row>
    <row r="20" spans="1:3" s="123" customFormat="1" ht="11.25">
      <c r="A20" s="125"/>
      <c r="B20" s="126"/>
      <c r="C20" s="127"/>
    </row>
    <row r="21" spans="1:3" s="123" customFormat="1" ht="11.25">
      <c r="A21" s="125"/>
      <c r="B21" s="126"/>
      <c r="C21" s="127"/>
    </row>
    <row r="22" spans="1:3" s="123" customFormat="1" ht="11.25">
      <c r="A22" s="125"/>
      <c r="B22" s="126"/>
      <c r="C22" s="127"/>
    </row>
    <row r="23" spans="1:3" s="123" customFormat="1" ht="11.25">
      <c r="A23" s="125"/>
      <c r="B23" s="126"/>
      <c r="C23" s="127"/>
    </row>
    <row r="24" spans="1:3" s="123" customFormat="1" ht="11.25">
      <c r="A24" s="125"/>
      <c r="B24" s="126"/>
      <c r="C24" s="127"/>
    </row>
    <row r="25" spans="1:3" s="123" customFormat="1" ht="11.25">
      <c r="A25" s="125"/>
      <c r="B25" s="126"/>
      <c r="C25" s="127"/>
    </row>
    <row r="26" spans="1:3" s="123" customFormat="1" ht="11.25">
      <c r="A26" s="125"/>
      <c r="B26" s="126"/>
      <c r="C26" s="127"/>
    </row>
    <row r="27" spans="1:3" s="130" customFormat="1" ht="11.25">
      <c r="A27" s="128"/>
      <c r="B27" s="129"/>
      <c r="C27" s="124"/>
    </row>
    <row r="28" spans="1:3" s="130" customFormat="1" ht="11.25">
      <c r="A28" s="128"/>
      <c r="B28" s="129"/>
      <c r="C28" s="124"/>
    </row>
    <row r="29" spans="1:3" s="130" customFormat="1" ht="11.25">
      <c r="A29" s="128"/>
      <c r="B29" s="129"/>
      <c r="C29" s="124"/>
    </row>
    <row r="30" spans="1:3" s="130" customFormat="1" ht="11.25">
      <c r="A30" s="128"/>
      <c r="B30" s="129"/>
      <c r="C30" s="124"/>
    </row>
    <row r="31" spans="1:3" s="130" customFormat="1" ht="11.25">
      <c r="A31" s="128"/>
      <c r="B31" s="129"/>
      <c r="C31" s="124"/>
    </row>
    <row r="32" spans="1:3" s="130" customFormat="1" ht="11.25">
      <c r="A32" s="128"/>
      <c r="B32" s="129"/>
      <c r="C32" s="124"/>
    </row>
    <row r="33" spans="1:3" s="130" customFormat="1" ht="11.25">
      <c r="A33" s="128"/>
      <c r="B33" s="129"/>
      <c r="C33" s="124"/>
    </row>
    <row r="34" spans="1:3" s="130" customFormat="1" ht="11.25">
      <c r="A34" s="128"/>
      <c r="B34" s="129"/>
      <c r="C34" s="124"/>
    </row>
    <row r="35" spans="1:3" s="130" customFormat="1" ht="11.25">
      <c r="A35" s="128"/>
      <c r="B35" s="129"/>
      <c r="C35" s="124"/>
    </row>
    <row r="36" spans="1:3" s="130" customFormat="1" ht="11.25">
      <c r="A36" s="128"/>
      <c r="B36" s="129"/>
      <c r="C36" s="124"/>
    </row>
    <row r="37" spans="1:3" s="130" customFormat="1" ht="11.25">
      <c r="A37" s="128"/>
      <c r="B37" s="129"/>
      <c r="C37" s="124"/>
    </row>
    <row r="38" spans="1:3" s="130" customFormat="1" ht="11.25">
      <c r="A38" s="128"/>
      <c r="B38" s="129"/>
      <c r="C38" s="124"/>
    </row>
    <row r="39" spans="1:3" s="130" customFormat="1" ht="11.25">
      <c r="A39" s="128"/>
      <c r="B39" s="129"/>
      <c r="C39" s="124"/>
    </row>
    <row r="40" spans="1:7" s="131" customFormat="1" ht="11.25">
      <c r="A40" s="128"/>
      <c r="B40" s="129"/>
      <c r="C40" s="124"/>
      <c r="D40" s="130"/>
      <c r="E40" s="130"/>
      <c r="F40" s="130"/>
      <c r="G40" s="130"/>
    </row>
    <row r="41" spans="1:3" s="131" customFormat="1" ht="11.25">
      <c r="A41" s="132"/>
      <c r="B41" s="133"/>
      <c r="C41" s="134"/>
    </row>
    <row r="42" spans="1:3" s="131" customFormat="1" ht="11.25">
      <c r="A42" s="132"/>
      <c r="B42" s="133"/>
      <c r="C42" s="134"/>
    </row>
    <row r="43" spans="1:3" s="131" customFormat="1" ht="11.25">
      <c r="A43" s="132"/>
      <c r="B43" s="133"/>
      <c r="C43" s="134"/>
    </row>
    <row r="44" spans="1:3" s="131" customFormat="1" ht="11.25">
      <c r="A44" s="132"/>
      <c r="B44" s="133"/>
      <c r="C44" s="134"/>
    </row>
    <row r="45" spans="1:3" s="131" customFormat="1" ht="11.25">
      <c r="A45" s="132"/>
      <c r="B45" s="133"/>
      <c r="C45" s="134"/>
    </row>
    <row r="46" spans="1:3" s="131" customFormat="1" ht="11.25">
      <c r="A46" s="132"/>
      <c r="B46" s="133"/>
      <c r="C46" s="134"/>
    </row>
    <row r="47" spans="1:3" s="131" customFormat="1" ht="11.25">
      <c r="A47" s="132"/>
      <c r="B47" s="133"/>
      <c r="C47" s="134"/>
    </row>
    <row r="48" spans="1:3" s="131" customFormat="1" ht="11.25">
      <c r="A48" s="132"/>
      <c r="B48" s="133"/>
      <c r="C48" s="134"/>
    </row>
    <row r="49" spans="1:3" s="131" customFormat="1" ht="11.25">
      <c r="A49" s="132"/>
      <c r="B49" s="133"/>
      <c r="C49" s="134"/>
    </row>
    <row r="50" spans="1:3" s="131" customFormat="1" ht="11.25">
      <c r="A50" s="132"/>
      <c r="B50" s="133"/>
      <c r="C50" s="134"/>
    </row>
    <row r="51" spans="1:3" s="131" customFormat="1" ht="11.25">
      <c r="A51" s="132"/>
      <c r="B51" s="133"/>
      <c r="C51" s="134"/>
    </row>
    <row r="52" spans="1:3" s="131" customFormat="1" ht="11.25">
      <c r="A52" s="132"/>
      <c r="B52" s="133"/>
      <c r="C52" s="134"/>
    </row>
    <row r="53" spans="1:3" s="131" customFormat="1" ht="11.25">
      <c r="A53" s="132"/>
      <c r="B53" s="133"/>
      <c r="C53" s="134"/>
    </row>
    <row r="54" spans="1:3" s="131" customFormat="1" ht="11.25">
      <c r="A54" s="132"/>
      <c r="B54" s="133"/>
      <c r="C54" s="134"/>
    </row>
    <row r="55" spans="1:3" s="131" customFormat="1" ht="11.25">
      <c r="A55" s="132"/>
      <c r="B55" s="133"/>
      <c r="C55" s="134"/>
    </row>
    <row r="56" spans="1:3" s="131" customFormat="1" ht="11.25">
      <c r="A56" s="132"/>
      <c r="B56" s="133"/>
      <c r="C56" s="134"/>
    </row>
    <row r="57" spans="1:3" s="131" customFormat="1" ht="11.25">
      <c r="A57" s="132"/>
      <c r="B57" s="133"/>
      <c r="C57" s="134"/>
    </row>
    <row r="58" spans="1:3" s="131" customFormat="1" ht="11.25">
      <c r="A58" s="132"/>
      <c r="B58" s="133"/>
      <c r="C58" s="134"/>
    </row>
    <row r="59" spans="1:3" s="131" customFormat="1" ht="11.25">
      <c r="A59" s="132"/>
      <c r="B59" s="133"/>
      <c r="C59" s="134"/>
    </row>
    <row r="60" spans="1:3" s="131" customFormat="1" ht="11.25">
      <c r="A60" s="132"/>
      <c r="B60" s="133"/>
      <c r="C60" s="134"/>
    </row>
    <row r="61" spans="1:3" s="131" customFormat="1" ht="11.25">
      <c r="A61" s="132"/>
      <c r="B61" s="133"/>
      <c r="C61" s="134"/>
    </row>
    <row r="62" spans="1:3" s="131" customFormat="1" ht="11.25">
      <c r="A62" s="132"/>
      <c r="B62" s="133"/>
      <c r="C62" s="134"/>
    </row>
    <row r="63" spans="1:3" s="131" customFormat="1" ht="11.25">
      <c r="A63" s="132"/>
      <c r="B63" s="133"/>
      <c r="C63" s="134"/>
    </row>
    <row r="64" spans="1:3" s="131" customFormat="1" ht="11.25">
      <c r="A64" s="132"/>
      <c r="B64" s="133"/>
      <c r="C64" s="134"/>
    </row>
    <row r="65" spans="1:3" s="131" customFormat="1" ht="11.25">
      <c r="A65" s="132"/>
      <c r="B65" s="133"/>
      <c r="C65" s="134"/>
    </row>
    <row r="66" spans="1:3" s="131" customFormat="1" ht="11.25">
      <c r="A66" s="132"/>
      <c r="B66" s="133"/>
      <c r="C66" s="134"/>
    </row>
    <row r="67" spans="1:3" s="131" customFormat="1" ht="11.25">
      <c r="A67" s="132"/>
      <c r="B67" s="133"/>
      <c r="C67" s="134"/>
    </row>
    <row r="68" spans="1:3" s="131" customFormat="1" ht="11.25">
      <c r="A68" s="132"/>
      <c r="B68" s="133"/>
      <c r="C68" s="134"/>
    </row>
    <row r="69" spans="1:3" s="131" customFormat="1" ht="11.25">
      <c r="A69" s="132"/>
      <c r="B69" s="133"/>
      <c r="C69" s="134"/>
    </row>
    <row r="70" spans="1:3" s="131" customFormat="1" ht="11.25">
      <c r="A70" s="132"/>
      <c r="B70" s="133"/>
      <c r="C70" s="134"/>
    </row>
    <row r="71" spans="1:3" s="131" customFormat="1" ht="11.25">
      <c r="A71" s="132"/>
      <c r="B71" s="133"/>
      <c r="C71" s="134"/>
    </row>
    <row r="72" spans="1:3" s="131" customFormat="1" ht="11.25">
      <c r="A72" s="132"/>
      <c r="B72" s="133"/>
      <c r="C72" s="134"/>
    </row>
    <row r="73" spans="1:3" s="131" customFormat="1" ht="11.25">
      <c r="A73" s="132"/>
      <c r="B73" s="133"/>
      <c r="C73" s="134"/>
    </row>
    <row r="74" spans="1:3" s="131" customFormat="1" ht="11.25">
      <c r="A74" s="132"/>
      <c r="B74" s="133"/>
      <c r="C74" s="134"/>
    </row>
    <row r="75" spans="1:3" s="131" customFormat="1" ht="11.25">
      <c r="A75" s="132"/>
      <c r="B75" s="133"/>
      <c r="C75" s="134"/>
    </row>
    <row r="76" spans="1:3" s="131" customFormat="1" ht="11.25">
      <c r="A76" s="132"/>
      <c r="B76" s="133"/>
      <c r="C76" s="134"/>
    </row>
    <row r="77" spans="1:3" s="131" customFormat="1" ht="11.25">
      <c r="A77" s="132"/>
      <c r="B77" s="133"/>
      <c r="C77" s="134"/>
    </row>
    <row r="78" spans="1:3" s="131" customFormat="1" ht="11.25">
      <c r="A78" s="132"/>
      <c r="B78" s="133"/>
      <c r="C78" s="134"/>
    </row>
    <row r="79" spans="1:3" s="131" customFormat="1" ht="11.25">
      <c r="A79" s="132"/>
      <c r="B79" s="133"/>
      <c r="C79" s="134"/>
    </row>
    <row r="80" spans="1:7" s="131" customFormat="1" ht="11.25">
      <c r="A80" s="132"/>
      <c r="B80" s="133"/>
      <c r="C80" s="134"/>
      <c r="G80" s="131">
        <f>G13+G78</f>
        <v>0</v>
      </c>
    </row>
    <row r="81" spans="1:3" s="131" customFormat="1" ht="11.25">
      <c r="A81" s="132"/>
      <c r="B81" s="133"/>
      <c r="C81" s="134"/>
    </row>
    <row r="82" spans="1:3" s="131" customFormat="1" ht="11.25">
      <c r="A82" s="132"/>
      <c r="B82" s="133"/>
      <c r="C82" s="134"/>
    </row>
    <row r="83" spans="1:3" s="131" customFormat="1" ht="11.25">
      <c r="A83" s="132"/>
      <c r="B83" s="133"/>
      <c r="C83" s="134"/>
    </row>
    <row r="84" spans="1:3" s="131" customFormat="1" ht="11.25">
      <c r="A84" s="132"/>
      <c r="B84" s="133"/>
      <c r="C84" s="134"/>
    </row>
    <row r="85" spans="1:3" s="131" customFormat="1" ht="11.25">
      <c r="A85" s="132"/>
      <c r="B85" s="133"/>
      <c r="C85" s="134"/>
    </row>
    <row r="86" spans="1:3" s="131" customFormat="1" ht="11.25">
      <c r="A86" s="132"/>
      <c r="B86" s="133"/>
      <c r="C86" s="134"/>
    </row>
    <row r="87" spans="1:3" s="131" customFormat="1" ht="11.25">
      <c r="A87" s="132"/>
      <c r="B87" s="133"/>
      <c r="C87" s="134"/>
    </row>
    <row r="88" spans="1:3" s="131" customFormat="1" ht="11.25">
      <c r="A88" s="132"/>
      <c r="B88" s="133"/>
      <c r="C88" s="134"/>
    </row>
    <row r="89" spans="1:3" s="131" customFormat="1" ht="11.25">
      <c r="A89" s="132"/>
      <c r="B89" s="133"/>
      <c r="C89" s="134"/>
    </row>
    <row r="90" spans="1:3" s="131" customFormat="1" ht="11.25">
      <c r="A90" s="132"/>
      <c r="B90" s="133"/>
      <c r="C90" s="134"/>
    </row>
    <row r="91" spans="1:3" s="131" customFormat="1" ht="11.25">
      <c r="A91" s="132"/>
      <c r="B91" s="133"/>
      <c r="C91" s="134"/>
    </row>
    <row r="92" spans="1:3" s="131" customFormat="1" ht="11.25">
      <c r="A92" s="132"/>
      <c r="B92" s="133"/>
      <c r="C92" s="134"/>
    </row>
    <row r="93" spans="1:3" s="131" customFormat="1" ht="11.25">
      <c r="A93" s="132"/>
      <c r="B93" s="133"/>
      <c r="C93" s="134"/>
    </row>
    <row r="94" spans="1:3" s="131" customFormat="1" ht="11.25">
      <c r="A94" s="132"/>
      <c r="B94" s="133"/>
      <c r="C94" s="134"/>
    </row>
    <row r="95" spans="1:3" s="131" customFormat="1" ht="11.25">
      <c r="A95" s="132"/>
      <c r="B95" s="133"/>
      <c r="C95" s="134"/>
    </row>
    <row r="96" spans="1:3" s="131" customFormat="1" ht="11.25">
      <c r="A96" s="132"/>
      <c r="B96" s="133"/>
      <c r="C96" s="134"/>
    </row>
    <row r="97" spans="1:3" s="131" customFormat="1" ht="11.25">
      <c r="A97" s="132"/>
      <c r="B97" s="133"/>
      <c r="C97" s="134"/>
    </row>
    <row r="98" spans="1:3" s="131" customFormat="1" ht="11.25">
      <c r="A98" s="132"/>
      <c r="B98" s="133"/>
      <c r="C98" s="134"/>
    </row>
    <row r="99" spans="1:3" s="131" customFormat="1" ht="11.25">
      <c r="A99" s="132"/>
      <c r="B99" s="133"/>
      <c r="C99" s="134"/>
    </row>
    <row r="100" spans="1:3" s="131" customFormat="1" ht="11.25">
      <c r="A100" s="132"/>
      <c r="B100" s="133"/>
      <c r="C100" s="134"/>
    </row>
    <row r="101" spans="1:3" s="131" customFormat="1" ht="11.25">
      <c r="A101" s="132"/>
      <c r="B101" s="133"/>
      <c r="C101" s="134"/>
    </row>
    <row r="102" spans="1:3" s="131" customFormat="1" ht="11.25">
      <c r="A102" s="132"/>
      <c r="B102" s="133"/>
      <c r="C102" s="134"/>
    </row>
    <row r="103" spans="1:3" s="131" customFormat="1" ht="11.25">
      <c r="A103" s="132"/>
      <c r="B103" s="133"/>
      <c r="C103" s="134"/>
    </row>
    <row r="104" spans="1:3" s="131" customFormat="1" ht="11.25">
      <c r="A104" s="132"/>
      <c r="B104" s="133"/>
      <c r="C104" s="134"/>
    </row>
    <row r="105" spans="1:3" s="131" customFormat="1" ht="11.25">
      <c r="A105" s="132"/>
      <c r="B105" s="133"/>
      <c r="C105" s="134"/>
    </row>
    <row r="106" spans="1:3" s="131" customFormat="1" ht="11.25">
      <c r="A106" s="132"/>
      <c r="B106" s="133"/>
      <c r="C106" s="134"/>
    </row>
    <row r="107" spans="1:3" s="131" customFormat="1" ht="11.25">
      <c r="A107" s="132"/>
      <c r="B107" s="133"/>
      <c r="C107" s="134"/>
    </row>
    <row r="108" spans="1:3" s="131" customFormat="1" ht="11.25">
      <c r="A108" s="132"/>
      <c r="B108" s="133"/>
      <c r="C108" s="134"/>
    </row>
    <row r="109" spans="1:3" s="131" customFormat="1" ht="11.25">
      <c r="A109" s="132"/>
      <c r="B109" s="133"/>
      <c r="C109" s="134"/>
    </row>
    <row r="110" spans="1:3" s="131" customFormat="1" ht="11.25">
      <c r="A110" s="132"/>
      <c r="B110" s="133"/>
      <c r="C110" s="134"/>
    </row>
    <row r="111" spans="1:3" s="131" customFormat="1" ht="11.25">
      <c r="A111" s="132"/>
      <c r="B111" s="133"/>
      <c r="C111" s="134"/>
    </row>
    <row r="112" spans="1:3" s="131" customFormat="1" ht="11.25">
      <c r="A112" s="132"/>
      <c r="B112" s="133"/>
      <c r="C112" s="134"/>
    </row>
    <row r="113" spans="1:3" s="131" customFormat="1" ht="11.25">
      <c r="A113" s="132"/>
      <c r="B113" s="133"/>
      <c r="C113" s="134"/>
    </row>
    <row r="114" spans="1:3" s="131" customFormat="1" ht="11.25">
      <c r="A114" s="132"/>
      <c r="B114" s="133"/>
      <c r="C114" s="134"/>
    </row>
    <row r="115" spans="1:3" s="131" customFormat="1" ht="11.25">
      <c r="A115" s="132"/>
      <c r="B115" s="133"/>
      <c r="C115" s="134"/>
    </row>
    <row r="116" spans="1:3" s="131" customFormat="1" ht="11.25">
      <c r="A116" s="132"/>
      <c r="B116" s="133"/>
      <c r="C116" s="134"/>
    </row>
    <row r="117" spans="1:3" s="131" customFormat="1" ht="11.25">
      <c r="A117" s="132"/>
      <c r="B117" s="133"/>
      <c r="C117" s="134"/>
    </row>
    <row r="118" spans="1:3" s="131" customFormat="1" ht="11.25">
      <c r="A118" s="132"/>
      <c r="B118" s="133"/>
      <c r="C118" s="134"/>
    </row>
    <row r="119" spans="1:3" s="131" customFormat="1" ht="11.25">
      <c r="A119" s="132"/>
      <c r="B119" s="133"/>
      <c r="C119" s="134"/>
    </row>
    <row r="120" spans="1:3" s="131" customFormat="1" ht="11.25">
      <c r="A120" s="132"/>
      <c r="B120" s="133"/>
      <c r="C120" s="134"/>
    </row>
    <row r="121" spans="1:3" s="131" customFormat="1" ht="11.25">
      <c r="A121" s="132"/>
      <c r="B121" s="133"/>
      <c r="C121" s="134"/>
    </row>
    <row r="122" spans="1:3" s="131" customFormat="1" ht="11.25">
      <c r="A122" s="132"/>
      <c r="B122" s="133"/>
      <c r="C122" s="134"/>
    </row>
    <row r="123" spans="1:3" s="131" customFormat="1" ht="11.25">
      <c r="A123" s="132"/>
      <c r="B123" s="133"/>
      <c r="C123" s="134"/>
    </row>
    <row r="124" spans="1:3" s="131" customFormat="1" ht="11.25">
      <c r="A124" s="132"/>
      <c r="B124" s="133"/>
      <c r="C124" s="134"/>
    </row>
    <row r="125" spans="1:3" s="131" customFormat="1" ht="11.25">
      <c r="A125" s="132"/>
      <c r="B125" s="133"/>
      <c r="C125" s="134"/>
    </row>
    <row r="126" spans="1:3" s="131" customFormat="1" ht="11.25">
      <c r="A126" s="132"/>
      <c r="B126" s="133"/>
      <c r="C126" s="134"/>
    </row>
    <row r="127" spans="1:3" s="131" customFormat="1" ht="11.25">
      <c r="A127" s="132"/>
      <c r="B127" s="133"/>
      <c r="C127" s="134"/>
    </row>
    <row r="128" spans="1:3" s="131" customFormat="1" ht="11.25">
      <c r="A128" s="132"/>
      <c r="B128" s="133"/>
      <c r="C128" s="134"/>
    </row>
    <row r="129" spans="1:3" s="131" customFormat="1" ht="11.25">
      <c r="A129" s="132"/>
      <c r="B129" s="133"/>
      <c r="C129" s="134"/>
    </row>
    <row r="130" spans="1:3" s="131" customFormat="1" ht="11.25">
      <c r="A130" s="132"/>
      <c r="B130" s="133"/>
      <c r="C130" s="134"/>
    </row>
    <row r="131" spans="1:3" s="131" customFormat="1" ht="11.25">
      <c r="A131" s="132"/>
      <c r="B131" s="133"/>
      <c r="C131" s="134"/>
    </row>
    <row r="132" spans="1:3" s="131" customFormat="1" ht="11.25">
      <c r="A132" s="132"/>
      <c r="B132" s="133"/>
      <c r="C132" s="134"/>
    </row>
    <row r="133" spans="1:3" s="131" customFormat="1" ht="11.25">
      <c r="A133" s="132"/>
      <c r="B133" s="133"/>
      <c r="C133" s="134"/>
    </row>
    <row r="134" spans="1:3" s="131" customFormat="1" ht="11.25">
      <c r="A134" s="132"/>
      <c r="B134" s="133"/>
      <c r="C134" s="134"/>
    </row>
    <row r="135" spans="1:3" s="131" customFormat="1" ht="11.25">
      <c r="A135" s="132"/>
      <c r="B135" s="133"/>
      <c r="C135" s="134"/>
    </row>
    <row r="136" spans="1:3" s="131" customFormat="1" ht="11.25">
      <c r="A136" s="132"/>
      <c r="B136" s="133"/>
      <c r="C136" s="134"/>
    </row>
    <row r="137" spans="1:3" s="131" customFormat="1" ht="11.25">
      <c r="A137" s="132"/>
      <c r="B137" s="133"/>
      <c r="C137" s="134"/>
    </row>
    <row r="138" spans="1:3" s="131" customFormat="1" ht="11.25">
      <c r="A138" s="132"/>
      <c r="B138" s="133"/>
      <c r="C138" s="134"/>
    </row>
    <row r="139" spans="1:3" s="131" customFormat="1" ht="11.25">
      <c r="A139" s="132"/>
      <c r="B139" s="133"/>
      <c r="C139" s="134"/>
    </row>
    <row r="140" spans="1:3" s="131" customFormat="1" ht="11.25">
      <c r="A140" s="132"/>
      <c r="B140" s="133"/>
      <c r="C140" s="134"/>
    </row>
    <row r="141" spans="1:3" s="131" customFormat="1" ht="11.25">
      <c r="A141" s="132"/>
      <c r="B141" s="133"/>
      <c r="C141" s="134"/>
    </row>
    <row r="142" spans="1:3" s="131" customFormat="1" ht="11.25">
      <c r="A142" s="132"/>
      <c r="B142" s="133"/>
      <c r="C142" s="134"/>
    </row>
    <row r="143" spans="1:3" s="131" customFormat="1" ht="11.25">
      <c r="A143" s="132"/>
      <c r="B143" s="133"/>
      <c r="C143" s="134"/>
    </row>
    <row r="144" spans="1:3" s="131" customFormat="1" ht="11.25">
      <c r="A144" s="132"/>
      <c r="B144" s="133"/>
      <c r="C144" s="134"/>
    </row>
    <row r="145" spans="1:3" s="131" customFormat="1" ht="11.25">
      <c r="A145" s="132"/>
      <c r="B145" s="133"/>
      <c r="C145" s="134"/>
    </row>
    <row r="146" spans="1:3" s="131" customFormat="1" ht="11.25">
      <c r="A146" s="132"/>
      <c r="B146" s="133"/>
      <c r="C146" s="134"/>
    </row>
    <row r="147" spans="1:3" s="131" customFormat="1" ht="11.25">
      <c r="A147" s="132"/>
      <c r="B147" s="133"/>
      <c r="C147" s="134"/>
    </row>
    <row r="148" spans="1:3" s="131" customFormat="1" ht="11.25">
      <c r="A148" s="132"/>
      <c r="B148" s="133"/>
      <c r="C148" s="134"/>
    </row>
    <row r="149" spans="1:3" s="131" customFormat="1" ht="11.25">
      <c r="A149" s="132"/>
      <c r="B149" s="133"/>
      <c r="C149" s="134"/>
    </row>
    <row r="150" spans="1:3" s="131" customFormat="1" ht="11.25">
      <c r="A150" s="132"/>
      <c r="B150" s="133"/>
      <c r="C150" s="134"/>
    </row>
    <row r="151" spans="1:3" s="131" customFormat="1" ht="11.25">
      <c r="A151" s="132"/>
      <c r="B151" s="133"/>
      <c r="C151" s="134"/>
    </row>
    <row r="152" spans="1:3" s="131" customFormat="1" ht="11.25">
      <c r="A152" s="132"/>
      <c r="B152" s="133"/>
      <c r="C152" s="134"/>
    </row>
    <row r="153" spans="1:3" s="131" customFormat="1" ht="11.25">
      <c r="A153" s="132"/>
      <c r="B153" s="133"/>
      <c r="C153" s="134"/>
    </row>
    <row r="154" spans="1:3" s="131" customFormat="1" ht="11.25">
      <c r="A154" s="132"/>
      <c r="B154" s="133"/>
      <c r="C154" s="134"/>
    </row>
    <row r="155" spans="1:3" s="131" customFormat="1" ht="11.25">
      <c r="A155" s="132"/>
      <c r="B155" s="133"/>
      <c r="C155" s="134"/>
    </row>
    <row r="156" spans="1:3" s="131" customFormat="1" ht="11.25">
      <c r="A156" s="132"/>
      <c r="B156" s="133"/>
      <c r="C156" s="134"/>
    </row>
    <row r="157" spans="1:3" s="131" customFormat="1" ht="11.25">
      <c r="A157" s="132"/>
      <c r="B157" s="133"/>
      <c r="C157" s="134"/>
    </row>
    <row r="158" spans="1:3" s="131" customFormat="1" ht="11.25">
      <c r="A158" s="132"/>
      <c r="B158" s="133"/>
      <c r="C158" s="134"/>
    </row>
    <row r="159" spans="1:3" s="131" customFormat="1" ht="11.25">
      <c r="A159" s="132"/>
      <c r="B159" s="133"/>
      <c r="C159" s="134"/>
    </row>
    <row r="160" spans="1:3" s="131" customFormat="1" ht="11.25">
      <c r="A160" s="132"/>
      <c r="B160" s="133"/>
      <c r="C160" s="134"/>
    </row>
    <row r="161" spans="1:3" s="131" customFormat="1" ht="11.25">
      <c r="A161" s="132"/>
      <c r="B161" s="133"/>
      <c r="C161" s="134"/>
    </row>
    <row r="162" spans="1:3" s="131" customFormat="1" ht="11.25">
      <c r="A162" s="132"/>
      <c r="B162" s="133"/>
      <c r="C162" s="134"/>
    </row>
    <row r="163" spans="1:3" s="131" customFormat="1" ht="11.25">
      <c r="A163" s="132"/>
      <c r="B163" s="133"/>
      <c r="C163" s="134"/>
    </row>
    <row r="164" spans="1:3" s="131" customFormat="1" ht="11.25">
      <c r="A164" s="132"/>
      <c r="B164" s="133"/>
      <c r="C164" s="134"/>
    </row>
    <row r="165" spans="1:3" s="131" customFormat="1" ht="11.25">
      <c r="A165" s="132"/>
      <c r="B165" s="133"/>
      <c r="C165" s="134"/>
    </row>
    <row r="166" spans="1:3" s="131" customFormat="1" ht="11.25">
      <c r="A166" s="132"/>
      <c r="B166" s="133"/>
      <c r="C166" s="134"/>
    </row>
    <row r="167" spans="1:3" s="131" customFormat="1" ht="11.25">
      <c r="A167" s="132"/>
      <c r="B167" s="133"/>
      <c r="C167" s="134"/>
    </row>
    <row r="168" spans="1:3" s="131" customFormat="1" ht="11.25">
      <c r="A168" s="132"/>
      <c r="B168" s="133"/>
      <c r="C168" s="134"/>
    </row>
    <row r="169" spans="1:3" s="131" customFormat="1" ht="11.25">
      <c r="A169" s="132"/>
      <c r="B169" s="133"/>
      <c r="C169" s="134"/>
    </row>
    <row r="170" spans="1:3" s="131" customFormat="1" ht="11.25">
      <c r="A170" s="132"/>
      <c r="B170" s="133"/>
      <c r="C170" s="134"/>
    </row>
    <row r="171" spans="1:3" s="131" customFormat="1" ht="11.25">
      <c r="A171" s="132"/>
      <c r="B171" s="133"/>
      <c r="C171" s="134"/>
    </row>
    <row r="172" spans="1:3" s="131" customFormat="1" ht="11.25">
      <c r="A172" s="132"/>
      <c r="B172" s="133"/>
      <c r="C172" s="134"/>
    </row>
    <row r="173" spans="1:3" s="131" customFormat="1" ht="11.25">
      <c r="A173" s="132"/>
      <c r="B173" s="133"/>
      <c r="C173" s="134"/>
    </row>
    <row r="174" spans="1:3" s="131" customFormat="1" ht="11.25">
      <c r="A174" s="132"/>
      <c r="B174" s="133"/>
      <c r="C174" s="134"/>
    </row>
    <row r="175" spans="1:3" s="131" customFormat="1" ht="11.25">
      <c r="A175" s="132"/>
      <c r="B175" s="133"/>
      <c r="C175" s="134"/>
    </row>
    <row r="176" spans="1:3" s="131" customFormat="1" ht="11.25">
      <c r="A176" s="132"/>
      <c r="B176" s="133"/>
      <c r="C176" s="134"/>
    </row>
    <row r="177" spans="1:3" s="131" customFormat="1" ht="11.25">
      <c r="A177" s="132"/>
      <c r="B177" s="133"/>
      <c r="C177" s="134"/>
    </row>
    <row r="178" spans="1:3" s="131" customFormat="1" ht="11.25">
      <c r="A178" s="132"/>
      <c r="B178" s="133"/>
      <c r="C178" s="134"/>
    </row>
    <row r="179" spans="1:3" s="131" customFormat="1" ht="11.25">
      <c r="A179" s="132"/>
      <c r="B179" s="133"/>
      <c r="C179" s="134"/>
    </row>
    <row r="180" spans="1:3" s="131" customFormat="1" ht="11.25">
      <c r="A180" s="132"/>
      <c r="B180" s="133"/>
      <c r="C180" s="134"/>
    </row>
    <row r="181" spans="1:3" s="131" customFormat="1" ht="11.25">
      <c r="A181" s="132"/>
      <c r="B181" s="133"/>
      <c r="C181" s="134"/>
    </row>
    <row r="182" spans="1:3" s="131" customFormat="1" ht="11.25">
      <c r="A182" s="132"/>
      <c r="B182" s="133"/>
      <c r="C182" s="134"/>
    </row>
    <row r="183" spans="1:3" s="131" customFormat="1" ht="11.25">
      <c r="A183" s="132"/>
      <c r="B183" s="133"/>
      <c r="C183" s="134"/>
    </row>
    <row r="184" spans="1:3" s="131" customFormat="1" ht="11.25">
      <c r="A184" s="132"/>
      <c r="B184" s="133"/>
      <c r="C184" s="134"/>
    </row>
    <row r="185" spans="1:3" s="131" customFormat="1" ht="11.25">
      <c r="A185" s="132"/>
      <c r="B185" s="133"/>
      <c r="C185" s="134"/>
    </row>
    <row r="186" spans="1:3" s="131" customFormat="1" ht="11.25">
      <c r="A186" s="132"/>
      <c r="B186" s="133"/>
      <c r="C186" s="134"/>
    </row>
    <row r="187" spans="1:3" s="131" customFormat="1" ht="11.25">
      <c r="A187" s="132"/>
      <c r="B187" s="133"/>
      <c r="C187" s="134"/>
    </row>
    <row r="188" spans="1:3" s="131" customFormat="1" ht="11.25">
      <c r="A188" s="132"/>
      <c r="B188" s="133"/>
      <c r="C188" s="134"/>
    </row>
    <row r="189" spans="1:3" s="131" customFormat="1" ht="11.25">
      <c r="A189" s="132"/>
      <c r="B189" s="133"/>
      <c r="C189" s="134"/>
    </row>
    <row r="190" spans="1:3" s="131" customFormat="1" ht="11.25">
      <c r="A190" s="132"/>
      <c r="B190" s="133"/>
      <c r="C190" s="134"/>
    </row>
    <row r="191" spans="1:3" s="131" customFormat="1" ht="11.25">
      <c r="A191" s="132"/>
      <c r="B191" s="133"/>
      <c r="C191" s="134"/>
    </row>
    <row r="192" spans="1:3" s="131" customFormat="1" ht="11.25">
      <c r="A192" s="132"/>
      <c r="B192" s="133"/>
      <c r="C192" s="134"/>
    </row>
    <row r="193" spans="1:3" s="131" customFormat="1" ht="11.25">
      <c r="A193" s="132"/>
      <c r="B193" s="133"/>
      <c r="C193" s="134"/>
    </row>
    <row r="194" spans="1:3" s="131" customFormat="1" ht="11.25">
      <c r="A194" s="132"/>
      <c r="B194" s="133"/>
      <c r="C194" s="134"/>
    </row>
    <row r="195" spans="1:3" s="131" customFormat="1" ht="11.25">
      <c r="A195" s="132"/>
      <c r="B195" s="133"/>
      <c r="C195" s="134"/>
    </row>
    <row r="196" spans="1:3" s="131" customFormat="1" ht="11.25">
      <c r="A196" s="132"/>
      <c r="B196" s="133"/>
      <c r="C196" s="134"/>
    </row>
    <row r="197" spans="1:3" s="131" customFormat="1" ht="11.25">
      <c r="A197" s="132"/>
      <c r="B197" s="133"/>
      <c r="C197" s="134"/>
    </row>
    <row r="198" spans="1:3" s="131" customFormat="1" ht="11.25">
      <c r="A198" s="132"/>
      <c r="B198" s="133"/>
      <c r="C198" s="134"/>
    </row>
    <row r="199" spans="1:3" s="131" customFormat="1" ht="11.25">
      <c r="A199" s="132"/>
      <c r="B199" s="133"/>
      <c r="C199" s="134"/>
    </row>
    <row r="200" spans="1:3" s="131" customFormat="1" ht="11.25">
      <c r="A200" s="132"/>
      <c r="B200" s="133"/>
      <c r="C200" s="134"/>
    </row>
    <row r="201" spans="1:3" s="131" customFormat="1" ht="11.25">
      <c r="A201" s="132"/>
      <c r="B201" s="133"/>
      <c r="C201" s="134"/>
    </row>
    <row r="202" spans="1:3" s="131" customFormat="1" ht="11.25">
      <c r="A202" s="132"/>
      <c r="B202" s="133"/>
      <c r="C202" s="134"/>
    </row>
    <row r="203" spans="1:3" s="131" customFormat="1" ht="11.25">
      <c r="A203" s="132"/>
      <c r="B203" s="133"/>
      <c r="C203" s="134"/>
    </row>
    <row r="204" spans="1:3" s="131" customFormat="1" ht="11.25">
      <c r="A204" s="132"/>
      <c r="B204" s="133"/>
      <c r="C204" s="134"/>
    </row>
    <row r="205" spans="1:3" s="131" customFormat="1" ht="11.25">
      <c r="A205" s="132"/>
      <c r="B205" s="133"/>
      <c r="C205" s="134"/>
    </row>
    <row r="206" spans="1:3" s="131" customFormat="1" ht="11.25">
      <c r="A206" s="132"/>
      <c r="B206" s="133"/>
      <c r="C206" s="134"/>
    </row>
    <row r="207" spans="1:3" s="131" customFormat="1" ht="11.25">
      <c r="A207" s="132"/>
      <c r="B207" s="133"/>
      <c r="C207" s="134"/>
    </row>
    <row r="208" spans="1:3" s="131" customFormat="1" ht="11.25">
      <c r="A208" s="132"/>
      <c r="B208" s="133"/>
      <c r="C208" s="134"/>
    </row>
    <row r="209" spans="1:3" s="131" customFormat="1" ht="11.25">
      <c r="A209" s="132"/>
      <c r="B209" s="133"/>
      <c r="C209" s="134"/>
    </row>
    <row r="210" spans="1:3" s="131" customFormat="1" ht="11.25">
      <c r="A210" s="132"/>
      <c r="B210" s="133"/>
      <c r="C210" s="134"/>
    </row>
    <row r="211" spans="1:3" s="131" customFormat="1" ht="11.25">
      <c r="A211" s="132"/>
      <c r="B211" s="133"/>
      <c r="C211" s="134"/>
    </row>
    <row r="212" spans="1:3" s="131" customFormat="1" ht="11.25">
      <c r="A212" s="132"/>
      <c r="B212" s="133"/>
      <c r="C212" s="134"/>
    </row>
    <row r="213" spans="1:3" s="131" customFormat="1" ht="11.25">
      <c r="A213" s="132"/>
      <c r="B213" s="133"/>
      <c r="C213" s="134"/>
    </row>
    <row r="214" spans="1:3" s="131" customFormat="1" ht="11.25">
      <c r="A214" s="132"/>
      <c r="B214" s="133"/>
      <c r="C214" s="134"/>
    </row>
    <row r="215" spans="1:3" s="131" customFormat="1" ht="11.25">
      <c r="A215" s="132"/>
      <c r="B215" s="133"/>
      <c r="C215" s="134"/>
    </row>
    <row r="216" spans="1:3" s="131" customFormat="1" ht="11.25">
      <c r="A216" s="132"/>
      <c r="B216" s="133"/>
      <c r="C216" s="134"/>
    </row>
    <row r="217" spans="1:3" s="131" customFormat="1" ht="11.25">
      <c r="A217" s="132"/>
      <c r="B217" s="133"/>
      <c r="C217" s="134"/>
    </row>
    <row r="218" spans="1:3" s="131" customFormat="1" ht="11.25">
      <c r="A218" s="132"/>
      <c r="B218" s="133"/>
      <c r="C218" s="134"/>
    </row>
    <row r="219" spans="1:3" s="131" customFormat="1" ht="11.25">
      <c r="A219" s="132"/>
      <c r="B219" s="133"/>
      <c r="C219" s="134"/>
    </row>
    <row r="220" spans="1:3" s="131" customFormat="1" ht="11.25">
      <c r="A220" s="132"/>
      <c r="B220" s="133"/>
      <c r="C220" s="134"/>
    </row>
    <row r="221" spans="1:3" s="131" customFormat="1" ht="11.25">
      <c r="A221" s="132"/>
      <c r="B221" s="133"/>
      <c r="C221" s="134"/>
    </row>
    <row r="222" spans="1:3" s="131" customFormat="1" ht="11.25">
      <c r="A222" s="132"/>
      <c r="B222" s="133"/>
      <c r="C222" s="134"/>
    </row>
    <row r="223" spans="1:3" s="131" customFormat="1" ht="11.25">
      <c r="A223" s="132"/>
      <c r="B223" s="133"/>
      <c r="C223" s="134"/>
    </row>
    <row r="224" spans="1:3" s="131" customFormat="1" ht="11.25">
      <c r="A224" s="132"/>
      <c r="B224" s="133"/>
      <c r="C224" s="134"/>
    </row>
    <row r="225" spans="1:3" s="131" customFormat="1" ht="11.25">
      <c r="A225" s="132"/>
      <c r="B225" s="133"/>
      <c r="C225" s="134"/>
    </row>
    <row r="226" spans="1:3" s="131" customFormat="1" ht="11.25">
      <c r="A226" s="132"/>
      <c r="B226" s="133"/>
      <c r="C226" s="134"/>
    </row>
    <row r="227" spans="1:3" s="131" customFormat="1" ht="11.25">
      <c r="A227" s="132"/>
      <c r="B227" s="133"/>
      <c r="C227" s="134"/>
    </row>
    <row r="228" spans="1:3" s="131" customFormat="1" ht="11.25">
      <c r="A228" s="132"/>
      <c r="B228" s="133"/>
      <c r="C228" s="134"/>
    </row>
    <row r="229" spans="1:3" s="131" customFormat="1" ht="11.25">
      <c r="A229" s="132"/>
      <c r="B229" s="133"/>
      <c r="C229" s="134"/>
    </row>
    <row r="230" spans="1:3" s="131" customFormat="1" ht="11.25">
      <c r="A230" s="132"/>
      <c r="B230" s="133"/>
      <c r="C230" s="134"/>
    </row>
    <row r="231" spans="1:3" s="131" customFormat="1" ht="11.25">
      <c r="A231" s="132"/>
      <c r="B231" s="133"/>
      <c r="C231" s="134"/>
    </row>
    <row r="232" spans="1:3" s="131" customFormat="1" ht="11.25">
      <c r="A232" s="132"/>
      <c r="B232" s="133"/>
      <c r="C232" s="134"/>
    </row>
    <row r="233" spans="1:3" s="131" customFormat="1" ht="11.25">
      <c r="A233" s="132"/>
      <c r="B233" s="133"/>
      <c r="C233" s="134"/>
    </row>
    <row r="234" spans="1:3" s="131" customFormat="1" ht="11.25">
      <c r="A234" s="132"/>
      <c r="B234" s="133"/>
      <c r="C234" s="134"/>
    </row>
    <row r="235" spans="1:3" s="131" customFormat="1" ht="11.25">
      <c r="A235" s="132"/>
      <c r="B235" s="133"/>
      <c r="C235" s="134"/>
    </row>
    <row r="236" spans="1:3" s="131" customFormat="1" ht="11.25">
      <c r="A236" s="132"/>
      <c r="B236" s="133"/>
      <c r="C236" s="134"/>
    </row>
    <row r="237" spans="1:3" s="131" customFormat="1" ht="11.25">
      <c r="A237" s="132"/>
      <c r="B237" s="133"/>
      <c r="C237" s="134"/>
    </row>
    <row r="238" spans="1:3" s="131" customFormat="1" ht="11.25">
      <c r="A238" s="132"/>
      <c r="B238" s="133"/>
      <c r="C238" s="134"/>
    </row>
    <row r="239" spans="1:3" s="131" customFormat="1" ht="11.25">
      <c r="A239" s="132"/>
      <c r="B239" s="133"/>
      <c r="C239" s="134"/>
    </row>
    <row r="240" spans="1:3" s="131" customFormat="1" ht="11.25">
      <c r="A240" s="132"/>
      <c r="B240" s="133"/>
      <c r="C240" s="134"/>
    </row>
    <row r="241" spans="1:3" s="131" customFormat="1" ht="11.25">
      <c r="A241" s="132"/>
      <c r="B241" s="133"/>
      <c r="C241" s="134"/>
    </row>
    <row r="242" spans="1:3" s="131" customFormat="1" ht="11.25">
      <c r="A242" s="132"/>
      <c r="B242" s="133"/>
      <c r="C242" s="134"/>
    </row>
    <row r="243" spans="1:3" s="131" customFormat="1" ht="11.25">
      <c r="A243" s="132"/>
      <c r="B243" s="133"/>
      <c r="C243" s="134"/>
    </row>
    <row r="244" spans="1:3" s="131" customFormat="1" ht="11.25">
      <c r="A244" s="132"/>
      <c r="B244" s="133"/>
      <c r="C244" s="134"/>
    </row>
    <row r="245" spans="1:3" s="131" customFormat="1" ht="11.25">
      <c r="A245" s="132"/>
      <c r="B245" s="133"/>
      <c r="C245" s="134"/>
    </row>
    <row r="246" spans="1:3" s="131" customFormat="1" ht="11.25">
      <c r="A246" s="132"/>
      <c r="B246" s="133"/>
      <c r="C246" s="134"/>
    </row>
    <row r="247" spans="1:3" s="131" customFormat="1" ht="11.25">
      <c r="A247" s="132"/>
      <c r="B247" s="133"/>
      <c r="C247" s="134"/>
    </row>
    <row r="248" spans="1:3" s="131" customFormat="1" ht="11.25">
      <c r="A248" s="132"/>
      <c r="B248" s="133"/>
      <c r="C248" s="134"/>
    </row>
    <row r="249" spans="1:3" s="131" customFormat="1" ht="11.25">
      <c r="A249" s="132"/>
      <c r="B249" s="133"/>
      <c r="C249" s="134"/>
    </row>
    <row r="250" spans="1:3" s="131" customFormat="1" ht="11.25">
      <c r="A250" s="132"/>
      <c r="B250" s="133"/>
      <c r="C250" s="134"/>
    </row>
    <row r="251" spans="1:3" s="131" customFormat="1" ht="11.25">
      <c r="A251" s="132"/>
      <c r="B251" s="133"/>
      <c r="C251" s="134"/>
    </row>
    <row r="252" spans="1:3" s="131" customFormat="1" ht="11.25">
      <c r="A252" s="132"/>
      <c r="B252" s="133"/>
      <c r="C252" s="134"/>
    </row>
    <row r="253" spans="1:3" s="131" customFormat="1" ht="11.25">
      <c r="A253" s="132"/>
      <c r="B253" s="133"/>
      <c r="C253" s="134"/>
    </row>
    <row r="254" spans="1:3" s="131" customFormat="1" ht="11.25">
      <c r="A254" s="132"/>
      <c r="B254" s="133"/>
      <c r="C254" s="134"/>
    </row>
    <row r="255" spans="1:3" s="131" customFormat="1" ht="11.25">
      <c r="A255" s="132"/>
      <c r="B255" s="133"/>
      <c r="C255" s="134"/>
    </row>
    <row r="256" spans="1:3" s="131" customFormat="1" ht="11.25">
      <c r="A256" s="132"/>
      <c r="B256" s="133"/>
      <c r="C256" s="134"/>
    </row>
    <row r="257" spans="1:3" s="131" customFormat="1" ht="11.25">
      <c r="A257" s="132"/>
      <c r="B257" s="133"/>
      <c r="C257" s="134"/>
    </row>
    <row r="258" spans="1:3" s="131" customFormat="1" ht="11.25">
      <c r="A258" s="132"/>
      <c r="B258" s="133"/>
      <c r="C258" s="134"/>
    </row>
    <row r="259" spans="1:3" s="131" customFormat="1" ht="11.25">
      <c r="A259" s="132"/>
      <c r="B259" s="133"/>
      <c r="C259" s="134"/>
    </row>
    <row r="260" spans="1:3" s="131" customFormat="1" ht="11.25">
      <c r="A260" s="132"/>
      <c r="B260" s="133"/>
      <c r="C260" s="134"/>
    </row>
    <row r="261" spans="1:3" s="131" customFormat="1" ht="11.25">
      <c r="A261" s="132"/>
      <c r="B261" s="133"/>
      <c r="C261" s="134"/>
    </row>
    <row r="262" spans="1:3" s="131" customFormat="1" ht="11.25">
      <c r="A262" s="132"/>
      <c r="B262" s="133"/>
      <c r="C262" s="134"/>
    </row>
    <row r="263" spans="1:3" s="131" customFormat="1" ht="11.25">
      <c r="A263" s="132"/>
      <c r="B263" s="133"/>
      <c r="C263" s="134"/>
    </row>
    <row r="264" spans="1:3" s="131" customFormat="1" ht="11.25">
      <c r="A264" s="132"/>
      <c r="B264" s="133"/>
      <c r="C264" s="134"/>
    </row>
    <row r="265" spans="1:3" s="131" customFormat="1" ht="11.25">
      <c r="A265" s="132"/>
      <c r="B265" s="133"/>
      <c r="C265" s="134"/>
    </row>
    <row r="266" spans="1:3" s="131" customFormat="1" ht="11.25">
      <c r="A266" s="132"/>
      <c r="B266" s="133"/>
      <c r="C266" s="134"/>
    </row>
    <row r="267" spans="1:3" s="131" customFormat="1" ht="11.25">
      <c r="A267" s="132"/>
      <c r="B267" s="133"/>
      <c r="C267" s="134"/>
    </row>
    <row r="268" spans="1:3" s="131" customFormat="1" ht="11.25">
      <c r="A268" s="132"/>
      <c r="B268" s="133"/>
      <c r="C268" s="134"/>
    </row>
    <row r="269" spans="1:3" s="131" customFormat="1" ht="11.25">
      <c r="A269" s="132"/>
      <c r="B269" s="133"/>
      <c r="C269" s="134"/>
    </row>
    <row r="270" spans="1:3" s="131" customFormat="1" ht="11.25">
      <c r="A270" s="132"/>
      <c r="B270" s="133"/>
      <c r="C270" s="134"/>
    </row>
    <row r="271" spans="1:3" s="131" customFormat="1" ht="11.25">
      <c r="A271" s="132"/>
      <c r="B271" s="133"/>
      <c r="C271" s="134"/>
    </row>
    <row r="272" spans="1:3" s="131" customFormat="1" ht="11.25">
      <c r="A272" s="132"/>
      <c r="B272" s="133"/>
      <c r="C272" s="134"/>
    </row>
    <row r="273" spans="1:3" s="131" customFormat="1" ht="11.25">
      <c r="A273" s="132"/>
      <c r="B273" s="133"/>
      <c r="C273" s="134"/>
    </row>
    <row r="274" spans="1:3" s="131" customFormat="1" ht="11.25">
      <c r="A274" s="132"/>
      <c r="B274" s="133"/>
      <c r="C274" s="134"/>
    </row>
    <row r="275" spans="1:3" s="131" customFormat="1" ht="11.25">
      <c r="A275" s="132"/>
      <c r="B275" s="133"/>
      <c r="C275" s="134"/>
    </row>
    <row r="276" spans="1:3" s="131" customFormat="1" ht="11.25">
      <c r="A276" s="132"/>
      <c r="B276" s="133"/>
      <c r="C276" s="134"/>
    </row>
    <row r="277" spans="1:3" s="131" customFormat="1" ht="11.25">
      <c r="A277" s="132"/>
      <c r="B277" s="133"/>
      <c r="C277" s="134"/>
    </row>
    <row r="278" spans="1:3" s="131" customFormat="1" ht="11.25">
      <c r="A278" s="132"/>
      <c r="B278" s="133"/>
      <c r="C278" s="134"/>
    </row>
    <row r="279" spans="1:3" s="131" customFormat="1" ht="11.25">
      <c r="A279" s="132"/>
      <c r="B279" s="133"/>
      <c r="C279" s="134"/>
    </row>
    <row r="280" spans="1:3" s="131" customFormat="1" ht="11.25">
      <c r="A280" s="132"/>
      <c r="B280" s="133"/>
      <c r="C280" s="134"/>
    </row>
    <row r="281" spans="1:3" s="131" customFormat="1" ht="11.25">
      <c r="A281" s="132"/>
      <c r="B281" s="133"/>
      <c r="C281" s="134"/>
    </row>
    <row r="282" spans="1:3" s="131" customFormat="1" ht="11.25">
      <c r="A282" s="132"/>
      <c r="B282" s="133"/>
      <c r="C282" s="134"/>
    </row>
    <row r="283" spans="1:3" s="131" customFormat="1" ht="11.25">
      <c r="A283" s="132"/>
      <c r="B283" s="133"/>
      <c r="C283" s="134"/>
    </row>
    <row r="284" spans="1:3" s="131" customFormat="1" ht="11.25">
      <c r="A284" s="132"/>
      <c r="B284" s="133"/>
      <c r="C284" s="134"/>
    </row>
    <row r="285" spans="1:3" s="131" customFormat="1" ht="11.25">
      <c r="A285" s="132"/>
      <c r="B285" s="133"/>
      <c r="C285" s="134"/>
    </row>
    <row r="286" spans="1:3" s="131" customFormat="1" ht="11.25">
      <c r="A286" s="132"/>
      <c r="B286" s="133"/>
      <c r="C286" s="134"/>
    </row>
    <row r="287" spans="1:3" s="131" customFormat="1" ht="11.25">
      <c r="A287" s="132"/>
      <c r="B287" s="133"/>
      <c r="C287" s="134"/>
    </row>
    <row r="288" spans="1:3" s="131" customFormat="1" ht="11.25">
      <c r="A288" s="132"/>
      <c r="B288" s="133"/>
      <c r="C288" s="134"/>
    </row>
    <row r="289" spans="1:3" s="131" customFormat="1" ht="11.25">
      <c r="A289" s="132"/>
      <c r="B289" s="133"/>
      <c r="C289" s="134"/>
    </row>
    <row r="290" spans="1:3" s="131" customFormat="1" ht="11.25">
      <c r="A290" s="132"/>
      <c r="B290" s="133"/>
      <c r="C290" s="134"/>
    </row>
    <row r="291" spans="1:3" s="131" customFormat="1" ht="11.25">
      <c r="A291" s="132"/>
      <c r="B291" s="133"/>
      <c r="C291" s="134"/>
    </row>
    <row r="292" spans="1:3" s="131" customFormat="1" ht="11.25">
      <c r="A292" s="132"/>
      <c r="B292" s="133"/>
      <c r="C292" s="134"/>
    </row>
    <row r="293" spans="1:3" s="131" customFormat="1" ht="11.25">
      <c r="A293" s="132"/>
      <c r="B293" s="133"/>
      <c r="C293" s="134"/>
    </row>
    <row r="294" spans="1:3" s="131" customFormat="1" ht="11.25">
      <c r="A294" s="132"/>
      <c r="B294" s="133"/>
      <c r="C294" s="134"/>
    </row>
    <row r="295" spans="1:3" s="131" customFormat="1" ht="11.25">
      <c r="A295" s="132"/>
      <c r="B295" s="133"/>
      <c r="C295" s="134"/>
    </row>
    <row r="296" spans="1:3" s="131" customFormat="1" ht="11.25">
      <c r="A296" s="132"/>
      <c r="B296" s="133"/>
      <c r="C296" s="134"/>
    </row>
    <row r="297" spans="1:3" s="131" customFormat="1" ht="11.25">
      <c r="A297" s="132"/>
      <c r="B297" s="133"/>
      <c r="C297" s="134"/>
    </row>
    <row r="298" spans="1:3" s="131" customFormat="1" ht="11.25">
      <c r="A298" s="132"/>
      <c r="B298" s="133"/>
      <c r="C298" s="134"/>
    </row>
    <row r="299" spans="1:3" s="131" customFormat="1" ht="11.25">
      <c r="A299" s="132"/>
      <c r="B299" s="133"/>
      <c r="C299" s="134"/>
    </row>
    <row r="300" spans="1:3" s="131" customFormat="1" ht="11.25">
      <c r="A300" s="132"/>
      <c r="B300" s="133"/>
      <c r="C300" s="134"/>
    </row>
    <row r="301" spans="1:3" s="131" customFormat="1" ht="11.25">
      <c r="A301" s="132"/>
      <c r="B301" s="133"/>
      <c r="C301" s="134"/>
    </row>
    <row r="302" spans="1:3" s="131" customFormat="1" ht="11.25">
      <c r="A302" s="132"/>
      <c r="B302" s="133"/>
      <c r="C302" s="134"/>
    </row>
    <row r="303" spans="1:3" s="131" customFormat="1" ht="11.25">
      <c r="A303" s="132"/>
      <c r="B303" s="133"/>
      <c r="C303" s="134"/>
    </row>
    <row r="304" spans="1:3" s="131" customFormat="1" ht="11.25">
      <c r="A304" s="132"/>
      <c r="B304" s="133"/>
      <c r="C304" s="134"/>
    </row>
    <row r="305" spans="1:3" s="131" customFormat="1" ht="11.25">
      <c r="A305" s="132"/>
      <c r="B305" s="133"/>
      <c r="C305" s="134"/>
    </row>
    <row r="306" spans="1:3" s="131" customFormat="1" ht="11.25">
      <c r="A306" s="132"/>
      <c r="B306" s="133"/>
      <c r="C306" s="134"/>
    </row>
    <row r="307" spans="1:3" s="131" customFormat="1" ht="11.25">
      <c r="A307" s="132"/>
      <c r="B307" s="133"/>
      <c r="C307" s="134"/>
    </row>
    <row r="308" spans="1:3" s="131" customFormat="1" ht="11.25">
      <c r="A308" s="132"/>
      <c r="B308" s="133"/>
      <c r="C308" s="134"/>
    </row>
    <row r="309" spans="1:3" s="131" customFormat="1" ht="11.25">
      <c r="A309" s="132"/>
      <c r="B309" s="133"/>
      <c r="C309" s="134"/>
    </row>
    <row r="310" spans="1:3" s="131" customFormat="1" ht="11.25">
      <c r="A310" s="132"/>
      <c r="B310" s="133"/>
      <c r="C310" s="134"/>
    </row>
    <row r="311" spans="1:3" s="131" customFormat="1" ht="11.25">
      <c r="A311" s="132"/>
      <c r="B311" s="133"/>
      <c r="C311" s="134"/>
    </row>
    <row r="312" spans="1:3" s="131" customFormat="1" ht="11.25">
      <c r="A312" s="132"/>
      <c r="B312" s="133"/>
      <c r="C312" s="134"/>
    </row>
    <row r="313" spans="1:3" s="131" customFormat="1" ht="11.25">
      <c r="A313" s="132"/>
      <c r="B313" s="133"/>
      <c r="C313" s="134"/>
    </row>
    <row r="314" spans="1:3" s="131" customFormat="1" ht="11.25">
      <c r="A314" s="132"/>
      <c r="B314" s="133"/>
      <c r="C314" s="134"/>
    </row>
    <row r="315" spans="1:3" s="131" customFormat="1" ht="11.25">
      <c r="A315" s="132"/>
      <c r="B315" s="133"/>
      <c r="C315" s="134"/>
    </row>
    <row r="316" spans="1:3" s="131" customFormat="1" ht="11.25">
      <c r="A316" s="132"/>
      <c r="B316" s="133"/>
      <c r="C316" s="134"/>
    </row>
    <row r="317" spans="1:3" s="131" customFormat="1" ht="11.25">
      <c r="A317" s="132"/>
      <c r="B317" s="133"/>
      <c r="C317" s="134"/>
    </row>
    <row r="318" spans="1:3" s="131" customFormat="1" ht="11.25">
      <c r="A318" s="132"/>
      <c r="B318" s="133"/>
      <c r="C318" s="134"/>
    </row>
    <row r="319" spans="1:3" s="131" customFormat="1" ht="11.25">
      <c r="A319" s="132"/>
      <c r="B319" s="133"/>
      <c r="C319" s="134"/>
    </row>
    <row r="320" spans="1:3" s="131" customFormat="1" ht="11.25">
      <c r="A320" s="132"/>
      <c r="B320" s="133"/>
      <c r="C320" s="134"/>
    </row>
    <row r="321" spans="1:3" s="131" customFormat="1" ht="11.25">
      <c r="A321" s="132"/>
      <c r="B321" s="133"/>
      <c r="C321" s="134"/>
    </row>
    <row r="322" spans="1:3" s="131" customFormat="1" ht="11.25">
      <c r="A322" s="132"/>
      <c r="B322" s="133"/>
      <c r="C322" s="134"/>
    </row>
    <row r="323" spans="1:3" s="131" customFormat="1" ht="11.25">
      <c r="A323" s="132"/>
      <c r="B323" s="133"/>
      <c r="C323" s="134"/>
    </row>
    <row r="324" spans="1:3" s="131" customFormat="1" ht="11.25">
      <c r="A324" s="132"/>
      <c r="B324" s="133"/>
      <c r="C324" s="134"/>
    </row>
    <row r="325" spans="1:3" s="131" customFormat="1" ht="11.25">
      <c r="A325" s="132"/>
      <c r="B325" s="133"/>
      <c r="C325" s="134"/>
    </row>
    <row r="326" spans="1:3" s="131" customFormat="1" ht="11.25">
      <c r="A326" s="132"/>
      <c r="B326" s="133"/>
      <c r="C326" s="134"/>
    </row>
    <row r="327" spans="1:3" s="131" customFormat="1" ht="11.25">
      <c r="A327" s="132"/>
      <c r="B327" s="133"/>
      <c r="C327" s="134"/>
    </row>
    <row r="328" spans="1:3" s="131" customFormat="1" ht="11.25">
      <c r="A328" s="132"/>
      <c r="B328" s="133"/>
      <c r="C328" s="134"/>
    </row>
    <row r="329" spans="1:3" s="131" customFormat="1" ht="11.25">
      <c r="A329" s="132"/>
      <c r="B329" s="133"/>
      <c r="C329" s="134"/>
    </row>
    <row r="330" spans="1:3" s="131" customFormat="1" ht="11.25">
      <c r="A330" s="132"/>
      <c r="B330" s="133"/>
      <c r="C330" s="134"/>
    </row>
    <row r="331" spans="1:3" s="131" customFormat="1" ht="11.25">
      <c r="A331" s="132"/>
      <c r="B331" s="133"/>
      <c r="C331" s="134"/>
    </row>
    <row r="332" spans="1:3" s="131" customFormat="1" ht="11.25">
      <c r="A332" s="132"/>
      <c r="B332" s="133"/>
      <c r="C332" s="134"/>
    </row>
    <row r="333" spans="1:3" s="131" customFormat="1" ht="11.25">
      <c r="A333" s="132"/>
      <c r="B333" s="133"/>
      <c r="C333" s="134"/>
    </row>
    <row r="334" spans="1:3" s="131" customFormat="1" ht="11.25">
      <c r="A334" s="132"/>
      <c r="B334" s="133"/>
      <c r="C334" s="134"/>
    </row>
    <row r="335" spans="1:3" s="131" customFormat="1" ht="11.25">
      <c r="A335" s="132"/>
      <c r="B335" s="133"/>
      <c r="C335" s="134"/>
    </row>
    <row r="336" spans="1:3" s="131" customFormat="1" ht="11.25">
      <c r="A336" s="132"/>
      <c r="B336" s="133"/>
      <c r="C336" s="134"/>
    </row>
    <row r="337" spans="1:3" s="131" customFormat="1" ht="11.25">
      <c r="A337" s="132"/>
      <c r="B337" s="133"/>
      <c r="C337" s="134"/>
    </row>
    <row r="338" spans="1:3" s="131" customFormat="1" ht="11.25">
      <c r="A338" s="132"/>
      <c r="B338" s="133"/>
      <c r="C338" s="134"/>
    </row>
    <row r="339" spans="1:3" s="131" customFormat="1" ht="11.25">
      <c r="A339" s="132"/>
      <c r="B339" s="133"/>
      <c r="C339" s="134"/>
    </row>
    <row r="340" spans="1:3" s="131" customFormat="1" ht="11.25">
      <c r="A340" s="132"/>
      <c r="B340" s="133"/>
      <c r="C340" s="134"/>
    </row>
    <row r="341" spans="1:3" s="131" customFormat="1" ht="11.25">
      <c r="A341" s="132"/>
      <c r="B341" s="133"/>
      <c r="C341" s="134"/>
    </row>
    <row r="342" spans="1:3" s="131" customFormat="1" ht="11.25">
      <c r="A342" s="132"/>
      <c r="B342" s="133"/>
      <c r="C342" s="134"/>
    </row>
    <row r="343" spans="1:3" s="131" customFormat="1" ht="11.25">
      <c r="A343" s="132"/>
      <c r="B343" s="133"/>
      <c r="C343" s="134"/>
    </row>
    <row r="344" spans="1:3" s="131" customFormat="1" ht="11.25">
      <c r="A344" s="132"/>
      <c r="B344" s="133"/>
      <c r="C344" s="134"/>
    </row>
    <row r="345" spans="1:3" s="131" customFormat="1" ht="11.25">
      <c r="A345" s="132"/>
      <c r="B345" s="133"/>
      <c r="C345" s="134"/>
    </row>
    <row r="346" spans="1:3" s="131" customFormat="1" ht="11.25">
      <c r="A346" s="132"/>
      <c r="B346" s="133"/>
      <c r="C346" s="134"/>
    </row>
    <row r="347" spans="1:3" s="131" customFormat="1" ht="11.25">
      <c r="A347" s="132"/>
      <c r="B347" s="133"/>
      <c r="C347" s="134"/>
    </row>
    <row r="348" spans="1:3" s="131" customFormat="1" ht="11.25">
      <c r="A348" s="132"/>
      <c r="B348" s="133"/>
      <c r="C348" s="134"/>
    </row>
    <row r="349" spans="1:3" s="131" customFormat="1" ht="11.25">
      <c r="A349" s="132"/>
      <c r="B349" s="133"/>
      <c r="C349" s="134"/>
    </row>
    <row r="350" spans="1:3" s="131" customFormat="1" ht="11.25">
      <c r="A350" s="132"/>
      <c r="B350" s="133"/>
      <c r="C350" s="134"/>
    </row>
    <row r="351" spans="1:3" s="131" customFormat="1" ht="11.25">
      <c r="A351" s="132"/>
      <c r="B351" s="133"/>
      <c r="C351" s="134"/>
    </row>
    <row r="352" spans="1:3" s="131" customFormat="1" ht="11.25">
      <c r="A352" s="132"/>
      <c r="B352" s="133"/>
      <c r="C352" s="134"/>
    </row>
    <row r="353" spans="1:3" s="131" customFormat="1" ht="11.25">
      <c r="A353" s="132"/>
      <c r="B353" s="133"/>
      <c r="C353" s="134"/>
    </row>
    <row r="354" spans="1:3" s="131" customFormat="1" ht="11.25">
      <c r="A354" s="132"/>
      <c r="B354" s="133"/>
      <c r="C354" s="134"/>
    </row>
    <row r="355" spans="1:3" s="131" customFormat="1" ht="11.25">
      <c r="A355" s="132"/>
      <c r="B355" s="133"/>
      <c r="C355" s="134"/>
    </row>
    <row r="356" spans="1:3" s="131" customFormat="1" ht="11.25">
      <c r="A356" s="132"/>
      <c r="B356" s="133"/>
      <c r="C356" s="134"/>
    </row>
    <row r="357" spans="1:3" s="131" customFormat="1" ht="11.25">
      <c r="A357" s="132"/>
      <c r="B357" s="133"/>
      <c r="C357" s="134"/>
    </row>
    <row r="358" spans="1:3" s="131" customFormat="1" ht="11.25">
      <c r="A358" s="132"/>
      <c r="B358" s="133"/>
      <c r="C358" s="134"/>
    </row>
    <row r="359" spans="1:3" s="131" customFormat="1" ht="11.25">
      <c r="A359" s="132"/>
      <c r="B359" s="133"/>
      <c r="C359" s="134"/>
    </row>
    <row r="360" spans="1:3" s="131" customFormat="1" ht="11.25">
      <c r="A360" s="132"/>
      <c r="B360" s="133"/>
      <c r="C360" s="134"/>
    </row>
    <row r="361" spans="1:3" s="131" customFormat="1" ht="11.25">
      <c r="A361" s="132"/>
      <c r="B361" s="133"/>
      <c r="C361" s="134"/>
    </row>
    <row r="362" spans="1:3" s="131" customFormat="1" ht="11.25">
      <c r="A362" s="132"/>
      <c r="B362" s="133"/>
      <c r="C362" s="134"/>
    </row>
    <row r="363" spans="1:3" s="131" customFormat="1" ht="11.25">
      <c r="A363" s="132"/>
      <c r="B363" s="133"/>
      <c r="C363" s="134"/>
    </row>
    <row r="364" spans="1:3" s="131" customFormat="1" ht="11.25">
      <c r="A364" s="132"/>
      <c r="B364" s="133"/>
      <c r="C364" s="134"/>
    </row>
    <row r="365" spans="1:3" s="131" customFormat="1" ht="11.25">
      <c r="A365" s="132"/>
      <c r="B365" s="133"/>
      <c r="C365" s="134"/>
    </row>
    <row r="366" spans="1:3" s="131" customFormat="1" ht="11.25">
      <c r="A366" s="132"/>
      <c r="B366" s="133"/>
      <c r="C366" s="134"/>
    </row>
    <row r="367" spans="1:3" s="131" customFormat="1" ht="11.25">
      <c r="A367" s="132"/>
      <c r="B367" s="133"/>
      <c r="C367" s="134"/>
    </row>
    <row r="368" spans="1:3" s="131" customFormat="1" ht="11.25">
      <c r="A368" s="132"/>
      <c r="B368" s="133"/>
      <c r="C368" s="134"/>
    </row>
    <row r="369" spans="1:3" s="131" customFormat="1" ht="11.25">
      <c r="A369" s="132"/>
      <c r="B369" s="133"/>
      <c r="C369" s="134"/>
    </row>
    <row r="370" spans="1:3" s="131" customFormat="1" ht="11.25">
      <c r="A370" s="132"/>
      <c r="B370" s="133"/>
      <c r="C370" s="134"/>
    </row>
    <row r="371" spans="1:3" s="131" customFormat="1" ht="11.25">
      <c r="A371" s="132"/>
      <c r="B371" s="133"/>
      <c r="C371" s="134"/>
    </row>
    <row r="372" spans="1:3" s="131" customFormat="1" ht="11.25">
      <c r="A372" s="132"/>
      <c r="B372" s="133"/>
      <c r="C372" s="134"/>
    </row>
    <row r="373" spans="1:3" s="131" customFormat="1" ht="11.25">
      <c r="A373" s="132"/>
      <c r="B373" s="133"/>
      <c r="C373" s="134"/>
    </row>
    <row r="374" spans="1:3" s="131" customFormat="1" ht="11.25">
      <c r="A374" s="132"/>
      <c r="B374" s="133"/>
      <c r="C374" s="134"/>
    </row>
    <row r="375" spans="1:3" s="131" customFormat="1" ht="11.25">
      <c r="A375" s="132"/>
      <c r="B375" s="133"/>
      <c r="C375" s="134"/>
    </row>
    <row r="376" spans="1:3" s="131" customFormat="1" ht="11.25">
      <c r="A376" s="132"/>
      <c r="B376" s="133"/>
      <c r="C376" s="134"/>
    </row>
    <row r="377" spans="1:3" s="131" customFormat="1" ht="11.25">
      <c r="A377" s="132"/>
      <c r="B377" s="133"/>
      <c r="C377" s="134"/>
    </row>
    <row r="378" spans="1:3" s="131" customFormat="1" ht="11.25">
      <c r="A378" s="132"/>
      <c r="B378" s="133"/>
      <c r="C378" s="134"/>
    </row>
    <row r="379" spans="1:3" s="131" customFormat="1" ht="11.25">
      <c r="A379" s="132"/>
      <c r="B379" s="133"/>
      <c r="C379" s="134"/>
    </row>
    <row r="380" spans="1:3" s="131" customFormat="1" ht="11.25">
      <c r="A380" s="132"/>
      <c r="B380" s="133"/>
      <c r="C380" s="134"/>
    </row>
    <row r="381" spans="1:3" s="131" customFormat="1" ht="11.25">
      <c r="A381" s="132"/>
      <c r="B381" s="133"/>
      <c r="C381" s="134"/>
    </row>
    <row r="382" spans="1:3" s="131" customFormat="1" ht="11.25">
      <c r="A382" s="132"/>
      <c r="B382" s="133"/>
      <c r="C382" s="134"/>
    </row>
    <row r="383" spans="1:3" s="131" customFormat="1" ht="11.25">
      <c r="A383" s="132"/>
      <c r="B383" s="133"/>
      <c r="C383" s="134"/>
    </row>
    <row r="384" spans="1:3" s="131" customFormat="1" ht="11.25">
      <c r="A384" s="132"/>
      <c r="B384" s="133"/>
      <c r="C384" s="134"/>
    </row>
    <row r="385" spans="1:3" s="131" customFormat="1" ht="11.25">
      <c r="A385" s="132"/>
      <c r="B385" s="133"/>
      <c r="C385" s="134"/>
    </row>
    <row r="386" spans="1:3" s="131" customFormat="1" ht="11.25">
      <c r="A386" s="132"/>
      <c r="B386" s="133"/>
      <c r="C386" s="134"/>
    </row>
    <row r="387" spans="1:3" s="131" customFormat="1" ht="11.25">
      <c r="A387" s="132"/>
      <c r="B387" s="133"/>
      <c r="C387" s="134"/>
    </row>
    <row r="388" spans="1:3" s="131" customFormat="1" ht="11.25">
      <c r="A388" s="132"/>
      <c r="B388" s="133"/>
      <c r="C388" s="134"/>
    </row>
    <row r="389" spans="1:3" s="131" customFormat="1" ht="11.25">
      <c r="A389" s="132"/>
      <c r="B389" s="133"/>
      <c r="C389" s="134"/>
    </row>
    <row r="390" spans="1:3" s="131" customFormat="1" ht="11.25">
      <c r="A390" s="132"/>
      <c r="B390" s="133"/>
      <c r="C390" s="134"/>
    </row>
    <row r="391" spans="1:3" s="131" customFormat="1" ht="11.25">
      <c r="A391" s="132"/>
      <c r="B391" s="133"/>
      <c r="C391" s="134"/>
    </row>
    <row r="392" spans="1:3" s="131" customFormat="1" ht="11.25">
      <c r="A392" s="132"/>
      <c r="B392" s="133"/>
      <c r="C392" s="134"/>
    </row>
    <row r="393" spans="1:3" s="131" customFormat="1" ht="11.25">
      <c r="A393" s="132"/>
      <c r="B393" s="133"/>
      <c r="C393" s="134"/>
    </row>
    <row r="394" spans="1:3" s="131" customFormat="1" ht="11.25">
      <c r="A394" s="132"/>
      <c r="B394" s="133"/>
      <c r="C394" s="134"/>
    </row>
    <row r="395" spans="1:3" s="131" customFormat="1" ht="11.25">
      <c r="A395" s="132"/>
      <c r="B395" s="133"/>
      <c r="C395" s="134"/>
    </row>
    <row r="396" spans="1:3" s="131" customFormat="1" ht="11.25">
      <c r="A396" s="132"/>
      <c r="B396" s="133"/>
      <c r="C396" s="134"/>
    </row>
    <row r="397" spans="1:3" s="131" customFormat="1" ht="11.25">
      <c r="A397" s="132"/>
      <c r="B397" s="133"/>
      <c r="C397" s="134"/>
    </row>
    <row r="398" spans="1:3" s="131" customFormat="1" ht="11.25">
      <c r="A398" s="132"/>
      <c r="B398" s="133"/>
      <c r="C398" s="134"/>
    </row>
    <row r="399" spans="1:3" s="131" customFormat="1" ht="11.25">
      <c r="A399" s="132"/>
      <c r="B399" s="133"/>
      <c r="C399" s="134"/>
    </row>
    <row r="400" spans="1:3" s="131" customFormat="1" ht="11.25">
      <c r="A400" s="132"/>
      <c r="B400" s="133"/>
      <c r="C400" s="134"/>
    </row>
    <row r="401" spans="1:3" s="131" customFormat="1" ht="11.25">
      <c r="A401" s="132"/>
      <c r="B401" s="133"/>
      <c r="C401" s="134"/>
    </row>
    <row r="402" spans="1:3" s="131" customFormat="1" ht="11.25">
      <c r="A402" s="132"/>
      <c r="B402" s="133"/>
      <c r="C402" s="134"/>
    </row>
    <row r="403" spans="1:3" s="131" customFormat="1" ht="11.25">
      <c r="A403" s="132"/>
      <c r="B403" s="133"/>
      <c r="C403" s="134"/>
    </row>
    <row r="404" spans="1:3" s="131" customFormat="1" ht="11.25">
      <c r="A404" s="132"/>
      <c r="B404" s="133"/>
      <c r="C404" s="134"/>
    </row>
    <row r="405" spans="1:3" s="131" customFormat="1" ht="11.25">
      <c r="A405" s="132"/>
      <c r="B405" s="133"/>
      <c r="C405" s="134"/>
    </row>
    <row r="406" spans="1:3" s="131" customFormat="1" ht="11.25">
      <c r="A406" s="132"/>
      <c r="B406" s="133"/>
      <c r="C406" s="134"/>
    </row>
    <row r="407" spans="1:3" s="131" customFormat="1" ht="11.25">
      <c r="A407" s="132"/>
      <c r="B407" s="133"/>
      <c r="C407" s="134"/>
    </row>
    <row r="408" spans="1:3" s="131" customFormat="1" ht="11.25">
      <c r="A408" s="132"/>
      <c r="B408" s="133"/>
      <c r="C408" s="134"/>
    </row>
    <row r="409" spans="1:3" s="131" customFormat="1" ht="11.25">
      <c r="A409" s="132"/>
      <c r="B409" s="133"/>
      <c r="C409" s="134"/>
    </row>
    <row r="410" spans="1:3" s="131" customFormat="1" ht="11.25">
      <c r="A410" s="132"/>
      <c r="B410" s="133"/>
      <c r="C410" s="134"/>
    </row>
    <row r="411" spans="1:3" s="131" customFormat="1" ht="11.25">
      <c r="A411" s="132"/>
      <c r="B411" s="133"/>
      <c r="C411" s="134"/>
    </row>
    <row r="412" spans="1:3" s="131" customFormat="1" ht="11.25">
      <c r="A412" s="132"/>
      <c r="B412" s="133"/>
      <c r="C412" s="134"/>
    </row>
    <row r="413" spans="1:3" s="131" customFormat="1" ht="11.25">
      <c r="A413" s="132"/>
      <c r="B413" s="133"/>
      <c r="C413" s="134"/>
    </row>
    <row r="414" spans="1:3" s="131" customFormat="1" ht="11.25">
      <c r="A414" s="132"/>
      <c r="B414" s="133"/>
      <c r="C414" s="134"/>
    </row>
    <row r="415" spans="1:3" s="131" customFormat="1" ht="11.25">
      <c r="A415" s="132"/>
      <c r="B415" s="133"/>
      <c r="C415" s="134"/>
    </row>
    <row r="416" spans="1:3" s="131" customFormat="1" ht="11.25">
      <c r="A416" s="132"/>
      <c r="B416" s="133"/>
      <c r="C416" s="134"/>
    </row>
    <row r="417" spans="1:3" s="131" customFormat="1" ht="11.25">
      <c r="A417" s="132"/>
      <c r="B417" s="133"/>
      <c r="C417" s="134"/>
    </row>
    <row r="418" spans="1:3" s="131" customFormat="1" ht="11.25">
      <c r="A418" s="132"/>
      <c r="B418" s="133"/>
      <c r="C418" s="134"/>
    </row>
    <row r="419" spans="1:3" s="131" customFormat="1" ht="11.25">
      <c r="A419" s="132"/>
      <c r="B419" s="133"/>
      <c r="C419" s="134"/>
    </row>
    <row r="420" spans="1:3" s="131" customFormat="1" ht="11.25">
      <c r="A420" s="132"/>
      <c r="B420" s="133"/>
      <c r="C420" s="134"/>
    </row>
    <row r="421" spans="1:3" s="131" customFormat="1" ht="11.25">
      <c r="A421" s="132"/>
      <c r="B421" s="133"/>
      <c r="C421" s="134"/>
    </row>
    <row r="422" spans="1:3" s="131" customFormat="1" ht="11.25">
      <c r="A422" s="132"/>
      <c r="B422" s="133"/>
      <c r="C422" s="134"/>
    </row>
    <row r="423" spans="1:3" s="131" customFormat="1" ht="11.25">
      <c r="A423" s="132"/>
      <c r="B423" s="133"/>
      <c r="C423" s="134"/>
    </row>
    <row r="424" spans="1:3" s="131" customFormat="1" ht="11.25">
      <c r="A424" s="132"/>
      <c r="B424" s="133"/>
      <c r="C424" s="134"/>
    </row>
    <row r="425" spans="1:3" s="131" customFormat="1" ht="11.25">
      <c r="A425" s="132"/>
      <c r="B425" s="133"/>
      <c r="C425" s="134"/>
    </row>
    <row r="426" spans="1:3" s="131" customFormat="1" ht="11.25">
      <c r="A426" s="132"/>
      <c r="B426" s="133"/>
      <c r="C426" s="134"/>
    </row>
    <row r="427" spans="1:3" s="131" customFormat="1" ht="11.25">
      <c r="A427" s="132"/>
      <c r="B427" s="133"/>
      <c r="C427" s="134"/>
    </row>
    <row r="428" spans="1:3" s="131" customFormat="1" ht="11.25">
      <c r="A428" s="132"/>
      <c r="B428" s="133"/>
      <c r="C428" s="134"/>
    </row>
    <row r="429" spans="1:3" s="131" customFormat="1" ht="11.25">
      <c r="A429" s="132"/>
      <c r="B429" s="133"/>
      <c r="C429" s="134"/>
    </row>
    <row r="430" spans="1:3" s="131" customFormat="1" ht="11.25">
      <c r="A430" s="132"/>
      <c r="B430" s="133"/>
      <c r="C430" s="134"/>
    </row>
    <row r="431" spans="1:3" s="131" customFormat="1" ht="11.25">
      <c r="A431" s="132"/>
      <c r="B431" s="133"/>
      <c r="C431" s="134"/>
    </row>
    <row r="432" spans="1:3" s="131" customFormat="1" ht="11.25">
      <c r="A432" s="132"/>
      <c r="B432" s="133"/>
      <c r="C432" s="134"/>
    </row>
    <row r="433" spans="1:3" s="131" customFormat="1" ht="11.25">
      <c r="A433" s="132"/>
      <c r="B433" s="133"/>
      <c r="C433" s="134"/>
    </row>
    <row r="434" spans="1:3" s="131" customFormat="1" ht="11.25">
      <c r="A434" s="132"/>
      <c r="B434" s="133"/>
      <c r="C434" s="134"/>
    </row>
    <row r="435" spans="1:3" s="131" customFormat="1" ht="11.25">
      <c r="A435" s="132"/>
      <c r="B435" s="133"/>
      <c r="C435" s="134"/>
    </row>
    <row r="436" spans="1:3" s="131" customFormat="1" ht="11.25">
      <c r="A436" s="132"/>
      <c r="B436" s="133"/>
      <c r="C436" s="134"/>
    </row>
    <row r="437" spans="1:3" s="131" customFormat="1" ht="11.25">
      <c r="A437" s="132"/>
      <c r="B437" s="133"/>
      <c r="C437" s="134"/>
    </row>
    <row r="438" spans="1:3" s="131" customFormat="1" ht="11.25">
      <c r="A438" s="132"/>
      <c r="B438" s="133"/>
      <c r="C438" s="134"/>
    </row>
    <row r="439" spans="1:3" s="131" customFormat="1" ht="11.25">
      <c r="A439" s="132"/>
      <c r="B439" s="133"/>
      <c r="C439" s="134"/>
    </row>
    <row r="440" spans="1:3" s="131" customFormat="1" ht="11.25">
      <c r="A440" s="132"/>
      <c r="B440" s="133"/>
      <c r="C440" s="134"/>
    </row>
    <row r="441" spans="1:3" s="131" customFormat="1" ht="11.25">
      <c r="A441" s="132"/>
      <c r="B441" s="133"/>
      <c r="C441" s="134"/>
    </row>
    <row r="442" spans="1:3" s="131" customFormat="1" ht="11.25">
      <c r="A442" s="132"/>
      <c r="B442" s="133"/>
      <c r="C442" s="134"/>
    </row>
    <row r="443" spans="1:3" s="131" customFormat="1" ht="11.25">
      <c r="A443" s="132"/>
      <c r="B443" s="133"/>
      <c r="C443" s="134"/>
    </row>
    <row r="444" spans="1:3" s="131" customFormat="1" ht="11.25">
      <c r="A444" s="132"/>
      <c r="B444" s="133"/>
      <c r="C444" s="134"/>
    </row>
    <row r="445" spans="1:3" s="131" customFormat="1" ht="11.25">
      <c r="A445" s="132"/>
      <c r="B445" s="133"/>
      <c r="C445" s="134"/>
    </row>
    <row r="446" spans="1:3" s="131" customFormat="1" ht="11.25">
      <c r="A446" s="132"/>
      <c r="B446" s="133"/>
      <c r="C446" s="134"/>
    </row>
    <row r="447" spans="1:3" s="131" customFormat="1" ht="11.25">
      <c r="A447" s="132"/>
      <c r="B447" s="133"/>
      <c r="C447" s="134"/>
    </row>
    <row r="448" spans="1:3" s="131" customFormat="1" ht="11.25">
      <c r="A448" s="132"/>
      <c r="B448" s="133"/>
      <c r="C448" s="134"/>
    </row>
    <row r="449" spans="1:3" s="131" customFormat="1" ht="11.25">
      <c r="A449" s="132"/>
      <c r="B449" s="133"/>
      <c r="C449" s="134"/>
    </row>
    <row r="450" spans="1:3" s="131" customFormat="1" ht="11.25">
      <c r="A450" s="132"/>
      <c r="B450" s="133"/>
      <c r="C450" s="134"/>
    </row>
    <row r="451" spans="1:3" s="131" customFormat="1" ht="11.25">
      <c r="A451" s="132"/>
      <c r="B451" s="133"/>
      <c r="C451" s="134"/>
    </row>
    <row r="452" spans="1:3" s="131" customFormat="1" ht="11.25">
      <c r="A452" s="132"/>
      <c r="B452" s="133"/>
      <c r="C452" s="134"/>
    </row>
    <row r="453" spans="1:3" s="131" customFormat="1" ht="11.25">
      <c r="A453" s="132"/>
      <c r="B453" s="133"/>
      <c r="C453" s="134"/>
    </row>
    <row r="454" spans="1:3" s="131" customFormat="1" ht="11.25">
      <c r="A454" s="132"/>
      <c r="B454" s="133"/>
      <c r="C454" s="134"/>
    </row>
    <row r="455" spans="1:3" s="131" customFormat="1" ht="11.25">
      <c r="A455" s="132"/>
      <c r="B455" s="133"/>
      <c r="C455" s="134"/>
    </row>
    <row r="456" spans="1:3" s="131" customFormat="1" ht="11.25">
      <c r="A456" s="132"/>
      <c r="B456" s="133"/>
      <c r="C456" s="134"/>
    </row>
    <row r="457" spans="1:3" s="131" customFormat="1" ht="11.25">
      <c r="A457" s="132"/>
      <c r="B457" s="133"/>
      <c r="C457" s="134"/>
    </row>
    <row r="458" spans="1:3" s="131" customFormat="1" ht="11.25">
      <c r="A458" s="132"/>
      <c r="B458" s="133"/>
      <c r="C458" s="134"/>
    </row>
    <row r="459" spans="1:3" s="131" customFormat="1" ht="11.25">
      <c r="A459" s="132"/>
      <c r="B459" s="133"/>
      <c r="C459" s="134"/>
    </row>
    <row r="460" spans="1:3" s="131" customFormat="1" ht="11.25">
      <c r="A460" s="132"/>
      <c r="B460" s="133"/>
      <c r="C460" s="134"/>
    </row>
    <row r="461" spans="1:3" s="131" customFormat="1" ht="11.25">
      <c r="A461" s="132"/>
      <c r="B461" s="133"/>
      <c r="C461" s="134"/>
    </row>
    <row r="462" spans="1:3" s="131" customFormat="1" ht="11.25">
      <c r="A462" s="132"/>
      <c r="B462" s="133"/>
      <c r="C462" s="134"/>
    </row>
    <row r="463" spans="1:3" s="131" customFormat="1" ht="11.25">
      <c r="A463" s="132"/>
      <c r="B463" s="133"/>
      <c r="C463" s="134"/>
    </row>
    <row r="464" spans="1:3" s="131" customFormat="1" ht="11.25">
      <c r="A464" s="132"/>
      <c r="B464" s="133"/>
      <c r="C464" s="134"/>
    </row>
    <row r="465" spans="1:3" s="131" customFormat="1" ht="11.25">
      <c r="A465" s="132"/>
      <c r="B465" s="133"/>
      <c r="C465" s="134"/>
    </row>
    <row r="466" spans="1:3" s="131" customFormat="1" ht="11.25">
      <c r="A466" s="132"/>
      <c r="B466" s="133"/>
      <c r="C466" s="134"/>
    </row>
    <row r="467" spans="1:3" s="131" customFormat="1" ht="11.25">
      <c r="A467" s="132"/>
      <c r="B467" s="133"/>
      <c r="C467" s="134"/>
    </row>
    <row r="468" spans="1:3" s="131" customFormat="1" ht="11.25">
      <c r="A468" s="132"/>
      <c r="B468" s="133"/>
      <c r="C468" s="134"/>
    </row>
    <row r="469" spans="1:3" s="131" customFormat="1" ht="11.25">
      <c r="A469" s="132"/>
      <c r="B469" s="133"/>
      <c r="C469" s="134"/>
    </row>
    <row r="470" spans="1:3" s="131" customFormat="1" ht="11.25">
      <c r="A470" s="132"/>
      <c r="B470" s="133"/>
      <c r="C470" s="134"/>
    </row>
    <row r="471" spans="1:3" s="131" customFormat="1" ht="11.25">
      <c r="A471" s="132"/>
      <c r="B471" s="133"/>
      <c r="C471" s="134"/>
    </row>
    <row r="472" spans="1:3" s="131" customFormat="1" ht="11.25">
      <c r="A472" s="132"/>
      <c r="B472" s="133"/>
      <c r="C472" s="134"/>
    </row>
    <row r="473" spans="1:3" s="131" customFormat="1" ht="11.25">
      <c r="A473" s="132"/>
      <c r="B473" s="133"/>
      <c r="C473" s="134"/>
    </row>
    <row r="474" spans="1:3" s="131" customFormat="1" ht="11.25">
      <c r="A474" s="132"/>
      <c r="B474" s="133"/>
      <c r="C474" s="134"/>
    </row>
    <row r="475" spans="1:3" s="131" customFormat="1" ht="11.25">
      <c r="A475" s="132"/>
      <c r="B475" s="133"/>
      <c r="C475" s="134"/>
    </row>
    <row r="476" spans="1:3" s="131" customFormat="1" ht="11.25">
      <c r="A476" s="132"/>
      <c r="B476" s="133"/>
      <c r="C476" s="134"/>
    </row>
    <row r="477" spans="1:3" s="131" customFormat="1" ht="11.25">
      <c r="A477" s="132"/>
      <c r="B477" s="133"/>
      <c r="C477" s="134"/>
    </row>
    <row r="478" spans="1:3" s="131" customFormat="1" ht="11.25">
      <c r="A478" s="132"/>
      <c r="B478" s="133"/>
      <c r="C478" s="134"/>
    </row>
    <row r="479" spans="1:3" s="131" customFormat="1" ht="11.25">
      <c r="A479" s="132"/>
      <c r="B479" s="133"/>
      <c r="C479" s="134"/>
    </row>
    <row r="480" spans="1:3" s="131" customFormat="1" ht="11.25">
      <c r="A480" s="132"/>
      <c r="B480" s="133"/>
      <c r="C480" s="134"/>
    </row>
    <row r="481" spans="1:3" s="131" customFormat="1" ht="11.25">
      <c r="A481" s="132"/>
      <c r="B481" s="133"/>
      <c r="C481" s="134"/>
    </row>
    <row r="482" spans="1:3" s="131" customFormat="1" ht="11.25">
      <c r="A482" s="132"/>
      <c r="B482" s="133"/>
      <c r="C482" s="134"/>
    </row>
    <row r="483" spans="1:3" s="131" customFormat="1" ht="11.25">
      <c r="A483" s="132"/>
      <c r="B483" s="133"/>
      <c r="C483" s="134"/>
    </row>
    <row r="484" spans="1:3" s="131" customFormat="1" ht="11.25">
      <c r="A484" s="132"/>
      <c r="B484" s="133"/>
      <c r="C484" s="134"/>
    </row>
    <row r="485" spans="1:3" s="131" customFormat="1" ht="11.25">
      <c r="A485" s="132"/>
      <c r="B485" s="133"/>
      <c r="C485" s="134"/>
    </row>
    <row r="486" spans="1:3" s="131" customFormat="1" ht="11.25">
      <c r="A486" s="132"/>
      <c r="B486" s="133"/>
      <c r="C486" s="134"/>
    </row>
    <row r="487" spans="1:3" s="131" customFormat="1" ht="11.25">
      <c r="A487" s="132"/>
      <c r="B487" s="133"/>
      <c r="C487" s="134"/>
    </row>
    <row r="488" spans="1:3" s="131" customFormat="1" ht="11.25">
      <c r="A488" s="132"/>
      <c r="B488" s="133"/>
      <c r="C488" s="134"/>
    </row>
    <row r="489" spans="1:3" s="131" customFormat="1" ht="11.25">
      <c r="A489" s="132"/>
      <c r="B489" s="133"/>
      <c r="C489" s="134"/>
    </row>
    <row r="490" spans="1:3" s="131" customFormat="1" ht="11.25">
      <c r="A490" s="132"/>
      <c r="B490" s="133"/>
      <c r="C490" s="134"/>
    </row>
    <row r="491" spans="1:3" s="131" customFormat="1" ht="11.25">
      <c r="A491" s="132"/>
      <c r="B491" s="133"/>
      <c r="C491" s="134"/>
    </row>
    <row r="492" spans="1:3" s="131" customFormat="1" ht="11.25">
      <c r="A492" s="132"/>
      <c r="B492" s="133"/>
      <c r="C492" s="134"/>
    </row>
    <row r="493" spans="1:3" s="131" customFormat="1" ht="11.25">
      <c r="A493" s="132"/>
      <c r="B493" s="133"/>
      <c r="C493" s="134"/>
    </row>
    <row r="494" spans="1:3" s="131" customFormat="1" ht="11.25">
      <c r="A494" s="132"/>
      <c r="B494" s="133"/>
      <c r="C494" s="134"/>
    </row>
    <row r="495" spans="1:3" s="131" customFormat="1" ht="11.25">
      <c r="A495" s="132"/>
      <c r="B495" s="133"/>
      <c r="C495" s="134"/>
    </row>
    <row r="496" spans="1:3" s="131" customFormat="1" ht="11.25">
      <c r="A496" s="132"/>
      <c r="B496" s="133"/>
      <c r="C496" s="134"/>
    </row>
    <row r="497" spans="1:3" s="131" customFormat="1" ht="11.25">
      <c r="A497" s="132"/>
      <c r="B497" s="133"/>
      <c r="C497" s="134"/>
    </row>
    <row r="498" spans="1:3" s="131" customFormat="1" ht="11.25">
      <c r="A498" s="132"/>
      <c r="B498" s="133"/>
      <c r="C498" s="134"/>
    </row>
    <row r="499" spans="1:3" s="131" customFormat="1" ht="11.25">
      <c r="A499" s="132"/>
      <c r="B499" s="133"/>
      <c r="C499" s="134"/>
    </row>
    <row r="500" spans="1:3" s="131" customFormat="1" ht="11.25">
      <c r="A500" s="132"/>
      <c r="B500" s="133"/>
      <c r="C500" s="134"/>
    </row>
    <row r="501" spans="1:3" s="131" customFormat="1" ht="11.25">
      <c r="A501" s="132"/>
      <c r="B501" s="133"/>
      <c r="C501" s="134"/>
    </row>
    <row r="502" spans="1:3" s="131" customFormat="1" ht="11.25">
      <c r="A502" s="132"/>
      <c r="B502" s="133"/>
      <c r="C502" s="134"/>
    </row>
    <row r="503" spans="1:3" s="131" customFormat="1" ht="11.25">
      <c r="A503" s="132"/>
      <c r="B503" s="133"/>
      <c r="C503" s="134"/>
    </row>
    <row r="504" spans="1:3" s="131" customFormat="1" ht="11.25">
      <c r="A504" s="132"/>
      <c r="B504" s="133"/>
      <c r="C504" s="134"/>
    </row>
    <row r="505" spans="1:3" s="131" customFormat="1" ht="11.25">
      <c r="A505" s="132"/>
      <c r="B505" s="133"/>
      <c r="C505" s="134"/>
    </row>
    <row r="506" spans="1:3" s="131" customFormat="1" ht="11.25">
      <c r="A506" s="132"/>
      <c r="B506" s="133"/>
      <c r="C506" s="134"/>
    </row>
    <row r="507" spans="1:3" s="131" customFormat="1" ht="11.25">
      <c r="A507" s="132"/>
      <c r="B507" s="133"/>
      <c r="C507" s="134"/>
    </row>
    <row r="508" spans="1:3" s="131" customFormat="1" ht="11.25">
      <c r="A508" s="132"/>
      <c r="B508" s="133"/>
      <c r="C508" s="134"/>
    </row>
    <row r="509" spans="1:3" s="131" customFormat="1" ht="11.25">
      <c r="A509" s="132"/>
      <c r="B509" s="133"/>
      <c r="C509" s="134"/>
    </row>
    <row r="510" spans="1:3" s="131" customFormat="1" ht="11.25">
      <c r="A510" s="132"/>
      <c r="B510" s="133"/>
      <c r="C510" s="134"/>
    </row>
    <row r="511" spans="1:3" s="131" customFormat="1" ht="11.25">
      <c r="A511" s="132"/>
      <c r="B511" s="133"/>
      <c r="C511" s="134"/>
    </row>
    <row r="512" spans="1:3" s="131" customFormat="1" ht="11.25">
      <c r="A512" s="132"/>
      <c r="B512" s="133"/>
      <c r="C512" s="134"/>
    </row>
    <row r="513" spans="1:3" s="131" customFormat="1" ht="11.25">
      <c r="A513" s="132"/>
      <c r="B513" s="133"/>
      <c r="C513" s="134"/>
    </row>
    <row r="514" spans="1:3" s="131" customFormat="1" ht="11.25">
      <c r="A514" s="132"/>
      <c r="B514" s="133"/>
      <c r="C514" s="134"/>
    </row>
    <row r="515" spans="1:3" s="131" customFormat="1" ht="11.25">
      <c r="A515" s="132"/>
      <c r="B515" s="133"/>
      <c r="C515" s="134"/>
    </row>
    <row r="516" spans="1:3" s="131" customFormat="1" ht="11.25">
      <c r="A516" s="132"/>
      <c r="B516" s="133"/>
      <c r="C516" s="134"/>
    </row>
    <row r="517" spans="1:3" s="131" customFormat="1" ht="11.25">
      <c r="A517" s="132"/>
      <c r="B517" s="133"/>
      <c r="C517" s="134"/>
    </row>
    <row r="518" spans="1:3" s="131" customFormat="1" ht="11.25">
      <c r="A518" s="132"/>
      <c r="B518" s="133"/>
      <c r="C518" s="134"/>
    </row>
    <row r="519" spans="1:3" s="131" customFormat="1" ht="11.25">
      <c r="A519" s="132"/>
      <c r="B519" s="133"/>
      <c r="C519" s="134"/>
    </row>
    <row r="520" spans="1:3" s="131" customFormat="1" ht="11.25">
      <c r="A520" s="132"/>
      <c r="B520" s="133"/>
      <c r="C520" s="134"/>
    </row>
    <row r="521" spans="1:3" s="131" customFormat="1" ht="11.25">
      <c r="A521" s="132"/>
      <c r="B521" s="133"/>
      <c r="C521" s="134"/>
    </row>
    <row r="522" spans="1:3" s="131" customFormat="1" ht="11.25">
      <c r="A522" s="132"/>
      <c r="B522" s="133"/>
      <c r="C522" s="134"/>
    </row>
    <row r="523" spans="1:3" s="131" customFormat="1" ht="11.25">
      <c r="A523" s="132"/>
      <c r="B523" s="133"/>
      <c r="C523" s="134"/>
    </row>
    <row r="524" spans="1:3" s="131" customFormat="1" ht="11.25">
      <c r="A524" s="132"/>
      <c r="B524" s="133"/>
      <c r="C524" s="134"/>
    </row>
    <row r="525" spans="1:3" s="131" customFormat="1" ht="11.25">
      <c r="A525" s="132"/>
      <c r="B525" s="133"/>
      <c r="C525" s="134"/>
    </row>
    <row r="526" spans="1:3" s="131" customFormat="1" ht="11.25">
      <c r="A526" s="132"/>
      <c r="B526" s="133"/>
      <c r="C526" s="134"/>
    </row>
    <row r="527" spans="1:3" s="131" customFormat="1" ht="11.25">
      <c r="A527" s="132"/>
      <c r="B527" s="133"/>
      <c r="C527" s="134"/>
    </row>
    <row r="528" spans="1:3" s="131" customFormat="1" ht="11.25">
      <c r="A528" s="132"/>
      <c r="B528" s="133"/>
      <c r="C528" s="134"/>
    </row>
    <row r="529" spans="1:3" s="131" customFormat="1" ht="11.25">
      <c r="A529" s="132"/>
      <c r="B529" s="133"/>
      <c r="C529" s="134"/>
    </row>
    <row r="530" spans="1:3" s="131" customFormat="1" ht="11.25">
      <c r="A530" s="132"/>
      <c r="B530" s="133"/>
      <c r="C530" s="134"/>
    </row>
    <row r="531" spans="1:3" s="131" customFormat="1" ht="11.25">
      <c r="A531" s="132"/>
      <c r="B531" s="133"/>
      <c r="C531" s="134"/>
    </row>
    <row r="532" spans="1:3" s="131" customFormat="1" ht="11.25">
      <c r="A532" s="132"/>
      <c r="B532" s="133"/>
      <c r="C532" s="134"/>
    </row>
    <row r="533" spans="1:3" s="131" customFormat="1" ht="11.25">
      <c r="A533" s="132"/>
      <c r="B533" s="133"/>
      <c r="C533" s="134"/>
    </row>
    <row r="534" spans="1:3" s="131" customFormat="1" ht="11.25">
      <c r="A534" s="132"/>
      <c r="B534" s="133"/>
      <c r="C534" s="134"/>
    </row>
    <row r="535" spans="1:3" s="131" customFormat="1" ht="11.25">
      <c r="A535" s="132"/>
      <c r="B535" s="133"/>
      <c r="C535" s="134"/>
    </row>
    <row r="536" spans="1:3" s="131" customFormat="1" ht="11.25">
      <c r="A536" s="132"/>
      <c r="B536" s="133"/>
      <c r="C536" s="134"/>
    </row>
    <row r="537" spans="1:3" s="131" customFormat="1" ht="11.25">
      <c r="A537" s="132"/>
      <c r="B537" s="133"/>
      <c r="C537" s="134"/>
    </row>
    <row r="538" spans="1:3" s="131" customFormat="1" ht="11.25">
      <c r="A538" s="132"/>
      <c r="B538" s="133"/>
      <c r="C538" s="134"/>
    </row>
    <row r="539" spans="1:3" s="131" customFormat="1" ht="11.25">
      <c r="A539" s="132"/>
      <c r="B539" s="133"/>
      <c r="C539" s="134"/>
    </row>
    <row r="540" spans="1:3" s="131" customFormat="1" ht="11.25">
      <c r="A540" s="132"/>
      <c r="B540" s="133"/>
      <c r="C540" s="134"/>
    </row>
    <row r="541" spans="1:3" s="131" customFormat="1" ht="11.25">
      <c r="A541" s="132"/>
      <c r="B541" s="133"/>
      <c r="C541" s="134"/>
    </row>
    <row r="542" spans="1:3" s="131" customFormat="1" ht="11.25">
      <c r="A542" s="132"/>
      <c r="B542" s="133"/>
      <c r="C542" s="134"/>
    </row>
    <row r="543" spans="1:3" s="131" customFormat="1" ht="11.25">
      <c r="A543" s="132"/>
      <c r="B543" s="133"/>
      <c r="C543" s="134"/>
    </row>
    <row r="544" spans="1:3" s="131" customFormat="1" ht="11.25">
      <c r="A544" s="132"/>
      <c r="B544" s="133"/>
      <c r="C544" s="134"/>
    </row>
    <row r="545" spans="1:3" s="131" customFormat="1" ht="11.25">
      <c r="A545" s="132"/>
      <c r="B545" s="133"/>
      <c r="C545" s="134"/>
    </row>
    <row r="546" spans="1:3" s="131" customFormat="1" ht="11.25">
      <c r="A546" s="132"/>
      <c r="B546" s="133"/>
      <c r="C546" s="134"/>
    </row>
    <row r="547" spans="1:3" s="131" customFormat="1" ht="11.25">
      <c r="A547" s="132"/>
      <c r="B547" s="133"/>
      <c r="C547" s="134"/>
    </row>
    <row r="548" spans="1:3" s="131" customFormat="1" ht="11.25">
      <c r="A548" s="132"/>
      <c r="B548" s="133"/>
      <c r="C548" s="134"/>
    </row>
    <row r="549" spans="1:3" s="131" customFormat="1" ht="11.25">
      <c r="A549" s="132"/>
      <c r="B549" s="133"/>
      <c r="C549" s="134"/>
    </row>
    <row r="550" spans="1:3" s="131" customFormat="1" ht="11.25">
      <c r="A550" s="132"/>
      <c r="B550" s="133"/>
      <c r="C550" s="134"/>
    </row>
    <row r="551" spans="1:3" s="131" customFormat="1" ht="11.25">
      <c r="A551" s="132"/>
      <c r="B551" s="133"/>
      <c r="C551" s="134"/>
    </row>
    <row r="552" spans="1:3" s="131" customFormat="1" ht="11.25">
      <c r="A552" s="132"/>
      <c r="B552" s="133"/>
      <c r="C552" s="134"/>
    </row>
    <row r="553" spans="1:3" s="131" customFormat="1" ht="11.25">
      <c r="A553" s="132"/>
      <c r="B553" s="133"/>
      <c r="C553" s="134"/>
    </row>
    <row r="554" spans="1:3" s="131" customFormat="1" ht="11.25">
      <c r="A554" s="132"/>
      <c r="B554" s="133"/>
      <c r="C554" s="134"/>
    </row>
    <row r="555" spans="1:3" s="131" customFormat="1" ht="11.25">
      <c r="A555" s="132"/>
      <c r="B555" s="133"/>
      <c r="C555" s="134"/>
    </row>
    <row r="556" spans="1:3" s="131" customFormat="1" ht="11.25">
      <c r="A556" s="132"/>
      <c r="B556" s="133"/>
      <c r="C556" s="134"/>
    </row>
    <row r="557" spans="1:3" s="131" customFormat="1" ht="11.25">
      <c r="A557" s="132"/>
      <c r="B557" s="133"/>
      <c r="C557" s="134"/>
    </row>
    <row r="558" spans="1:3" s="131" customFormat="1" ht="11.25">
      <c r="A558" s="132"/>
      <c r="B558" s="133"/>
      <c r="C558" s="134"/>
    </row>
    <row r="559" spans="1:3" s="131" customFormat="1" ht="11.25">
      <c r="A559" s="132"/>
      <c r="B559" s="133"/>
      <c r="C559" s="134"/>
    </row>
    <row r="560" spans="1:3" s="131" customFormat="1" ht="11.25">
      <c r="A560" s="132"/>
      <c r="B560" s="133"/>
      <c r="C560" s="134"/>
    </row>
    <row r="561" spans="1:3" s="131" customFormat="1" ht="11.25">
      <c r="A561" s="132"/>
      <c r="B561" s="133"/>
      <c r="C561" s="134"/>
    </row>
    <row r="562" spans="1:3" s="131" customFormat="1" ht="11.25">
      <c r="A562" s="132"/>
      <c r="B562" s="133"/>
      <c r="C562" s="134"/>
    </row>
    <row r="563" spans="1:3" s="131" customFormat="1" ht="11.25">
      <c r="A563" s="132"/>
      <c r="B563" s="133"/>
      <c r="C563" s="134"/>
    </row>
    <row r="564" spans="1:3" s="131" customFormat="1" ht="11.25">
      <c r="A564" s="132"/>
      <c r="B564" s="133"/>
      <c r="C564" s="134"/>
    </row>
    <row r="565" spans="1:3" s="131" customFormat="1" ht="11.25">
      <c r="A565" s="132"/>
      <c r="B565" s="133"/>
      <c r="C565" s="134"/>
    </row>
    <row r="566" spans="1:3" s="131" customFormat="1" ht="11.25">
      <c r="A566" s="132"/>
      <c r="B566" s="133"/>
      <c r="C566" s="134"/>
    </row>
    <row r="567" spans="1:3" s="131" customFormat="1" ht="11.25">
      <c r="A567" s="132"/>
      <c r="B567" s="133"/>
      <c r="C567" s="134"/>
    </row>
    <row r="568" spans="1:3" s="131" customFormat="1" ht="11.25">
      <c r="A568" s="132"/>
      <c r="B568" s="133"/>
      <c r="C568" s="134"/>
    </row>
    <row r="569" spans="1:3" s="131" customFormat="1" ht="11.25">
      <c r="A569" s="132"/>
      <c r="B569" s="133"/>
      <c r="C569" s="134"/>
    </row>
    <row r="570" spans="1:3" s="131" customFormat="1" ht="11.25">
      <c r="A570" s="132"/>
      <c r="B570" s="133"/>
      <c r="C570" s="134"/>
    </row>
    <row r="571" spans="1:3" s="131" customFormat="1" ht="11.25">
      <c r="A571" s="132"/>
      <c r="B571" s="133"/>
      <c r="C571" s="134"/>
    </row>
    <row r="572" spans="1:3" s="131" customFormat="1" ht="11.25">
      <c r="A572" s="132"/>
      <c r="B572" s="133"/>
      <c r="C572" s="134"/>
    </row>
    <row r="573" spans="1:3" s="131" customFormat="1" ht="11.25">
      <c r="A573" s="132"/>
      <c r="B573" s="133"/>
      <c r="C573" s="134"/>
    </row>
    <row r="574" spans="1:3" s="131" customFormat="1" ht="11.25">
      <c r="A574" s="132"/>
      <c r="B574" s="133"/>
      <c r="C574" s="134"/>
    </row>
    <row r="575" spans="1:3" s="131" customFormat="1" ht="11.25">
      <c r="A575" s="132"/>
      <c r="B575" s="133"/>
      <c r="C575" s="134"/>
    </row>
    <row r="576" spans="1:3" s="131" customFormat="1" ht="11.25">
      <c r="A576" s="132"/>
      <c r="B576" s="133"/>
      <c r="C576" s="134"/>
    </row>
    <row r="577" spans="1:3" s="131" customFormat="1" ht="11.25">
      <c r="A577" s="132"/>
      <c r="B577" s="133"/>
      <c r="C577" s="134"/>
    </row>
    <row r="578" spans="1:3" s="131" customFormat="1" ht="11.25">
      <c r="A578" s="132"/>
      <c r="B578" s="133"/>
      <c r="C578" s="134"/>
    </row>
    <row r="579" spans="1:3" s="131" customFormat="1" ht="11.25">
      <c r="A579" s="132"/>
      <c r="B579" s="133"/>
      <c r="C579" s="134"/>
    </row>
    <row r="580" spans="1:3" s="131" customFormat="1" ht="11.25">
      <c r="A580" s="132"/>
      <c r="B580" s="133"/>
      <c r="C580" s="134"/>
    </row>
    <row r="581" spans="1:3" s="131" customFormat="1" ht="11.25">
      <c r="A581" s="132"/>
      <c r="B581" s="133"/>
      <c r="C581" s="134"/>
    </row>
    <row r="582" spans="1:3" s="131" customFormat="1" ht="11.25">
      <c r="A582" s="132"/>
      <c r="B582" s="133"/>
      <c r="C582" s="134"/>
    </row>
    <row r="583" spans="1:3" s="131" customFormat="1" ht="11.25">
      <c r="A583" s="132"/>
      <c r="B583" s="133"/>
      <c r="C583" s="134"/>
    </row>
    <row r="584" spans="1:3" s="131" customFormat="1" ht="11.25">
      <c r="A584" s="132"/>
      <c r="B584" s="133"/>
      <c r="C584" s="134"/>
    </row>
    <row r="585" spans="1:3" s="131" customFormat="1" ht="11.25">
      <c r="A585" s="132"/>
      <c r="B585" s="133"/>
      <c r="C585" s="134"/>
    </row>
    <row r="586" spans="1:3" s="131" customFormat="1" ht="11.25">
      <c r="A586" s="132"/>
      <c r="B586" s="133"/>
      <c r="C586" s="134"/>
    </row>
    <row r="587" spans="1:3" s="131" customFormat="1" ht="11.25">
      <c r="A587" s="132"/>
      <c r="B587" s="133"/>
      <c r="C587" s="134"/>
    </row>
    <row r="588" spans="1:3" s="131" customFormat="1" ht="11.25">
      <c r="A588" s="132"/>
      <c r="B588" s="133"/>
      <c r="C588" s="134"/>
    </row>
    <row r="589" spans="1:3" s="131" customFormat="1" ht="11.25">
      <c r="A589" s="132"/>
      <c r="B589" s="133"/>
      <c r="C589" s="134"/>
    </row>
    <row r="590" spans="1:3" s="131" customFormat="1" ht="11.25">
      <c r="A590" s="132"/>
      <c r="B590" s="133"/>
      <c r="C590" s="134"/>
    </row>
    <row r="591" spans="1:3" s="131" customFormat="1" ht="11.25">
      <c r="A591" s="132"/>
      <c r="B591" s="133"/>
      <c r="C591" s="134"/>
    </row>
    <row r="592" spans="1:3" s="131" customFormat="1" ht="11.25">
      <c r="A592" s="132"/>
      <c r="B592" s="133"/>
      <c r="C592" s="134"/>
    </row>
    <row r="593" spans="1:3" s="131" customFormat="1" ht="11.25">
      <c r="A593" s="132"/>
      <c r="B593" s="133"/>
      <c r="C593" s="134"/>
    </row>
    <row r="594" spans="1:3" s="131" customFormat="1" ht="11.25">
      <c r="A594" s="132"/>
      <c r="B594" s="133"/>
      <c r="C594" s="134"/>
    </row>
    <row r="595" spans="1:3" s="131" customFormat="1" ht="11.25">
      <c r="A595" s="132"/>
      <c r="B595" s="133"/>
      <c r="C595" s="134"/>
    </row>
    <row r="596" spans="1:3" s="131" customFormat="1" ht="11.25">
      <c r="A596" s="132"/>
      <c r="B596" s="133"/>
      <c r="C596" s="134"/>
    </row>
    <row r="597" spans="1:3" s="131" customFormat="1" ht="11.25">
      <c r="A597" s="132"/>
      <c r="B597" s="133"/>
      <c r="C597" s="134"/>
    </row>
    <row r="598" spans="1:3" s="131" customFormat="1" ht="11.25">
      <c r="A598" s="132"/>
      <c r="B598" s="133"/>
      <c r="C598" s="134"/>
    </row>
    <row r="599" spans="1:3" s="131" customFormat="1" ht="11.25">
      <c r="A599" s="132"/>
      <c r="B599" s="133"/>
      <c r="C599" s="134"/>
    </row>
    <row r="600" spans="1:3" s="131" customFormat="1" ht="11.25">
      <c r="A600" s="132"/>
      <c r="B600" s="133"/>
      <c r="C600" s="134"/>
    </row>
    <row r="601" spans="1:3" s="131" customFormat="1" ht="11.25">
      <c r="A601" s="132"/>
      <c r="B601" s="133"/>
      <c r="C601" s="134"/>
    </row>
    <row r="602" spans="1:3" s="131" customFormat="1" ht="11.25">
      <c r="A602" s="132"/>
      <c r="B602" s="133"/>
      <c r="C602" s="134"/>
    </row>
    <row r="603" spans="1:3" s="131" customFormat="1" ht="11.25">
      <c r="A603" s="132"/>
      <c r="B603" s="133"/>
      <c r="C603" s="134"/>
    </row>
    <row r="604" spans="1:3" s="131" customFormat="1" ht="11.25">
      <c r="A604" s="132"/>
      <c r="B604" s="133"/>
      <c r="C604" s="134"/>
    </row>
    <row r="605" spans="1:3" s="131" customFormat="1" ht="11.25">
      <c r="A605" s="132"/>
      <c r="B605" s="133"/>
      <c r="C605" s="134"/>
    </row>
    <row r="606" spans="1:3" s="131" customFormat="1" ht="11.25">
      <c r="A606" s="132"/>
      <c r="B606" s="133"/>
      <c r="C606" s="134"/>
    </row>
    <row r="607" spans="1:3" s="131" customFormat="1" ht="11.25">
      <c r="A607" s="132"/>
      <c r="B607" s="133"/>
      <c r="C607" s="134"/>
    </row>
    <row r="608" spans="1:3" s="131" customFormat="1" ht="11.25">
      <c r="A608" s="132"/>
      <c r="B608" s="133"/>
      <c r="C608" s="134"/>
    </row>
    <row r="609" spans="1:3" s="131" customFormat="1" ht="11.25">
      <c r="A609" s="132"/>
      <c r="B609" s="133"/>
      <c r="C609" s="134"/>
    </row>
    <row r="610" spans="1:3" s="131" customFormat="1" ht="11.25">
      <c r="A610" s="132"/>
      <c r="B610" s="133"/>
      <c r="C610" s="134"/>
    </row>
    <row r="611" spans="1:3" s="131" customFormat="1" ht="11.25">
      <c r="A611" s="132"/>
      <c r="B611" s="133"/>
      <c r="C611" s="134"/>
    </row>
    <row r="612" spans="1:3" s="131" customFormat="1" ht="11.25">
      <c r="A612" s="132"/>
      <c r="B612" s="133"/>
      <c r="C612" s="134"/>
    </row>
    <row r="613" spans="1:3" s="131" customFormat="1" ht="11.25">
      <c r="A613" s="132"/>
      <c r="B613" s="133"/>
      <c r="C613" s="134"/>
    </row>
    <row r="614" spans="1:3" s="131" customFormat="1" ht="11.25">
      <c r="A614" s="132"/>
      <c r="B614" s="133"/>
      <c r="C614" s="134"/>
    </row>
    <row r="615" spans="1:3" s="131" customFormat="1" ht="11.25">
      <c r="A615" s="132"/>
      <c r="B615" s="133"/>
      <c r="C615" s="134"/>
    </row>
    <row r="616" spans="1:3" s="131" customFormat="1" ht="11.25">
      <c r="A616" s="132"/>
      <c r="B616" s="133"/>
      <c r="C616" s="134"/>
    </row>
    <row r="617" spans="1:3" s="131" customFormat="1" ht="11.25">
      <c r="A617" s="132"/>
      <c r="B617" s="133"/>
      <c r="C617" s="134"/>
    </row>
    <row r="618" spans="1:3" s="131" customFormat="1" ht="11.25">
      <c r="A618" s="132"/>
      <c r="B618" s="133"/>
      <c r="C618" s="134"/>
    </row>
    <row r="619" spans="1:3" s="131" customFormat="1" ht="11.25">
      <c r="A619" s="132"/>
      <c r="B619" s="133"/>
      <c r="C619" s="134"/>
    </row>
    <row r="620" spans="1:3" s="131" customFormat="1" ht="11.25">
      <c r="A620" s="132"/>
      <c r="B620" s="133"/>
      <c r="C620" s="134"/>
    </row>
    <row r="621" spans="1:3" s="131" customFormat="1" ht="11.25">
      <c r="A621" s="132"/>
      <c r="B621" s="133"/>
      <c r="C621" s="134"/>
    </row>
    <row r="622" spans="1:3" s="131" customFormat="1" ht="11.25">
      <c r="A622" s="132"/>
      <c r="B622" s="133"/>
      <c r="C622" s="134"/>
    </row>
    <row r="623" spans="1:3" s="131" customFormat="1" ht="11.25">
      <c r="A623" s="132"/>
      <c r="B623" s="133"/>
      <c r="C623" s="134"/>
    </row>
    <row r="624" spans="1:3" s="131" customFormat="1" ht="11.25">
      <c r="A624" s="132"/>
      <c r="B624" s="133"/>
      <c r="C624" s="134"/>
    </row>
    <row r="625" spans="1:3" s="131" customFormat="1" ht="11.25">
      <c r="A625" s="132"/>
      <c r="B625" s="133"/>
      <c r="C625" s="134"/>
    </row>
    <row r="626" spans="1:3" s="131" customFormat="1" ht="11.25">
      <c r="A626" s="132"/>
      <c r="B626" s="133"/>
      <c r="C626" s="134"/>
    </row>
    <row r="627" spans="1:3" s="131" customFormat="1" ht="11.25">
      <c r="A627" s="132"/>
      <c r="B627" s="133"/>
      <c r="C627" s="134"/>
    </row>
    <row r="628" spans="1:3" s="131" customFormat="1" ht="11.25">
      <c r="A628" s="132"/>
      <c r="B628" s="133"/>
      <c r="C628" s="134"/>
    </row>
    <row r="629" spans="1:3" s="131" customFormat="1" ht="11.25">
      <c r="A629" s="132"/>
      <c r="B629" s="133"/>
      <c r="C629" s="134"/>
    </row>
    <row r="630" spans="1:3" s="131" customFormat="1" ht="11.25">
      <c r="A630" s="132"/>
      <c r="B630" s="133"/>
      <c r="C630" s="134"/>
    </row>
    <row r="631" spans="1:3" s="131" customFormat="1" ht="11.25">
      <c r="A631" s="132"/>
      <c r="B631" s="133"/>
      <c r="C631" s="134"/>
    </row>
    <row r="632" spans="1:3" s="131" customFormat="1" ht="11.25">
      <c r="A632" s="132"/>
      <c r="B632" s="133"/>
      <c r="C632" s="134"/>
    </row>
    <row r="633" spans="1:3" s="131" customFormat="1" ht="11.25">
      <c r="A633" s="132"/>
      <c r="B633" s="133"/>
      <c r="C633" s="134"/>
    </row>
    <row r="634" spans="1:3" s="131" customFormat="1" ht="11.25">
      <c r="A634" s="132"/>
      <c r="B634" s="133"/>
      <c r="C634" s="134"/>
    </row>
    <row r="635" spans="1:3" s="131" customFormat="1" ht="11.25">
      <c r="A635" s="132"/>
      <c r="B635" s="133"/>
      <c r="C635" s="134"/>
    </row>
    <row r="636" spans="1:3" s="131" customFormat="1" ht="11.25">
      <c r="A636" s="132"/>
      <c r="B636" s="133"/>
      <c r="C636" s="134"/>
    </row>
    <row r="637" spans="1:3" s="131" customFormat="1" ht="11.25">
      <c r="A637" s="132"/>
      <c r="B637" s="133"/>
      <c r="C637" s="134"/>
    </row>
    <row r="638" spans="1:3" s="131" customFormat="1" ht="11.25">
      <c r="A638" s="132"/>
      <c r="B638" s="133"/>
      <c r="C638" s="134"/>
    </row>
    <row r="639" spans="1:3" s="131" customFormat="1" ht="11.25">
      <c r="A639" s="132"/>
      <c r="B639" s="133"/>
      <c r="C639" s="134"/>
    </row>
    <row r="640" spans="1:3" s="131" customFormat="1" ht="11.25">
      <c r="A640" s="132"/>
      <c r="B640" s="133"/>
      <c r="C640" s="134"/>
    </row>
    <row r="641" spans="1:3" s="131" customFormat="1" ht="11.25">
      <c r="A641" s="132"/>
      <c r="B641" s="133"/>
      <c r="C641" s="134"/>
    </row>
    <row r="642" spans="1:3" s="131" customFormat="1" ht="11.25">
      <c r="A642" s="132"/>
      <c r="B642" s="133"/>
      <c r="C642" s="134"/>
    </row>
    <row r="643" spans="1:3" s="131" customFormat="1" ht="11.25">
      <c r="A643" s="132"/>
      <c r="B643" s="133"/>
      <c r="C643" s="134"/>
    </row>
    <row r="644" spans="1:3" s="131" customFormat="1" ht="11.25">
      <c r="A644" s="132"/>
      <c r="B644" s="133"/>
      <c r="C644" s="134"/>
    </row>
    <row r="645" spans="1:3" s="131" customFormat="1" ht="11.25">
      <c r="A645" s="132"/>
      <c r="B645" s="133"/>
      <c r="C645" s="134"/>
    </row>
    <row r="646" spans="1:3" s="131" customFormat="1" ht="11.25">
      <c r="A646" s="132"/>
      <c r="B646" s="133"/>
      <c r="C646" s="134"/>
    </row>
    <row r="647" spans="1:3" s="131" customFormat="1" ht="11.25">
      <c r="A647" s="132"/>
      <c r="B647" s="133"/>
      <c r="C647" s="134"/>
    </row>
    <row r="648" spans="1:3" s="131" customFormat="1" ht="11.25">
      <c r="A648" s="132"/>
      <c r="B648" s="133"/>
      <c r="C648" s="134"/>
    </row>
    <row r="649" spans="1:3" s="131" customFormat="1" ht="11.25">
      <c r="A649" s="132"/>
      <c r="B649" s="133"/>
      <c r="C649" s="134"/>
    </row>
    <row r="650" spans="1:3" s="131" customFormat="1" ht="11.25">
      <c r="A650" s="132"/>
      <c r="B650" s="133"/>
      <c r="C650" s="134"/>
    </row>
    <row r="651" spans="1:3" s="131" customFormat="1" ht="11.25">
      <c r="A651" s="132"/>
      <c r="B651" s="133"/>
      <c r="C651" s="134"/>
    </row>
    <row r="652" spans="1:3" s="131" customFormat="1" ht="11.25">
      <c r="A652" s="132"/>
      <c r="B652" s="133"/>
      <c r="C652" s="134"/>
    </row>
    <row r="653" spans="1:3" s="131" customFormat="1" ht="11.25">
      <c r="A653" s="132"/>
      <c r="B653" s="133"/>
      <c r="C653" s="134"/>
    </row>
    <row r="654" spans="1:3" s="131" customFormat="1" ht="11.25">
      <c r="A654" s="132"/>
      <c r="B654" s="133"/>
      <c r="C654" s="134"/>
    </row>
    <row r="655" spans="1:3" s="131" customFormat="1" ht="11.25">
      <c r="A655" s="132"/>
      <c r="B655" s="133"/>
      <c r="C655" s="134"/>
    </row>
    <row r="656" spans="1:3" s="131" customFormat="1" ht="11.25">
      <c r="A656" s="132"/>
      <c r="B656" s="133"/>
      <c r="C656" s="134"/>
    </row>
    <row r="657" spans="1:3" s="131" customFormat="1" ht="11.25">
      <c r="A657" s="132"/>
      <c r="B657" s="133"/>
      <c r="C657" s="134"/>
    </row>
    <row r="658" spans="1:3" s="131" customFormat="1" ht="11.25">
      <c r="A658" s="132"/>
      <c r="B658" s="133"/>
      <c r="C658" s="134"/>
    </row>
    <row r="659" spans="1:3" s="131" customFormat="1" ht="11.25">
      <c r="A659" s="132"/>
      <c r="B659" s="133"/>
      <c r="C659" s="134"/>
    </row>
    <row r="660" spans="1:3" s="131" customFormat="1" ht="11.25">
      <c r="A660" s="132"/>
      <c r="B660" s="133"/>
      <c r="C660" s="134"/>
    </row>
    <row r="661" spans="1:3" s="131" customFormat="1" ht="11.25">
      <c r="A661" s="132"/>
      <c r="B661" s="133"/>
      <c r="C661" s="134"/>
    </row>
    <row r="662" spans="1:3" s="131" customFormat="1" ht="11.25">
      <c r="A662" s="132"/>
      <c r="B662" s="133"/>
      <c r="C662" s="134"/>
    </row>
    <row r="663" spans="1:3" s="131" customFormat="1" ht="11.25">
      <c r="A663" s="132"/>
      <c r="B663" s="133"/>
      <c r="C663" s="134"/>
    </row>
    <row r="664" spans="1:3" s="131" customFormat="1" ht="11.25">
      <c r="A664" s="132"/>
      <c r="B664" s="133"/>
      <c r="C664" s="134"/>
    </row>
    <row r="665" spans="1:3" s="131" customFormat="1" ht="11.25">
      <c r="A665" s="132"/>
      <c r="B665" s="133"/>
      <c r="C665" s="134"/>
    </row>
    <row r="666" spans="1:3" s="131" customFormat="1" ht="11.25">
      <c r="A666" s="132"/>
      <c r="B666" s="133"/>
      <c r="C666" s="134"/>
    </row>
    <row r="667" spans="1:3" s="131" customFormat="1" ht="11.25">
      <c r="A667" s="132"/>
      <c r="B667" s="133"/>
      <c r="C667" s="134"/>
    </row>
    <row r="668" spans="1:3" s="131" customFormat="1" ht="11.25">
      <c r="A668" s="132"/>
      <c r="B668" s="133"/>
      <c r="C668" s="134"/>
    </row>
    <row r="669" spans="1:3" s="131" customFormat="1" ht="11.25">
      <c r="A669" s="132"/>
      <c r="B669" s="133"/>
      <c r="C669" s="134"/>
    </row>
    <row r="670" spans="1:3" s="131" customFormat="1" ht="11.25">
      <c r="A670" s="132"/>
      <c r="B670" s="133"/>
      <c r="C670" s="134"/>
    </row>
    <row r="671" spans="1:3" s="131" customFormat="1" ht="11.25">
      <c r="A671" s="132"/>
      <c r="B671" s="133"/>
      <c r="C671" s="134"/>
    </row>
    <row r="672" spans="1:3" s="131" customFormat="1" ht="11.25">
      <c r="A672" s="132"/>
      <c r="B672" s="133"/>
      <c r="C672" s="134"/>
    </row>
    <row r="673" spans="1:3" s="131" customFormat="1" ht="11.25">
      <c r="A673" s="132"/>
      <c r="B673" s="133"/>
      <c r="C673" s="134"/>
    </row>
    <row r="674" spans="1:3" s="131" customFormat="1" ht="11.25">
      <c r="A674" s="132"/>
      <c r="B674" s="133"/>
      <c r="C674" s="134"/>
    </row>
    <row r="675" spans="1:3" s="131" customFormat="1" ht="11.25">
      <c r="A675" s="132"/>
      <c r="B675" s="133"/>
      <c r="C675" s="134"/>
    </row>
    <row r="676" spans="1:3" s="131" customFormat="1" ht="11.25">
      <c r="A676" s="132"/>
      <c r="B676" s="133"/>
      <c r="C676" s="134"/>
    </row>
    <row r="677" spans="1:3" s="131" customFormat="1" ht="11.25">
      <c r="A677" s="132"/>
      <c r="B677" s="133"/>
      <c r="C677" s="134"/>
    </row>
    <row r="678" spans="1:3" s="131" customFormat="1" ht="11.25">
      <c r="A678" s="132"/>
      <c r="B678" s="133"/>
      <c r="C678" s="134"/>
    </row>
    <row r="679" spans="1:3" s="131" customFormat="1" ht="11.25">
      <c r="A679" s="132"/>
      <c r="B679" s="133"/>
      <c r="C679" s="134"/>
    </row>
    <row r="680" spans="1:3" s="131" customFormat="1" ht="11.25">
      <c r="A680" s="132"/>
      <c r="B680" s="133"/>
      <c r="C680" s="134"/>
    </row>
    <row r="681" spans="1:3" s="131" customFormat="1" ht="11.25">
      <c r="A681" s="132"/>
      <c r="B681" s="133"/>
      <c r="C681" s="134"/>
    </row>
    <row r="682" spans="1:3" s="131" customFormat="1" ht="11.25">
      <c r="A682" s="132"/>
      <c r="B682" s="133"/>
      <c r="C682" s="134"/>
    </row>
    <row r="683" spans="1:3" s="131" customFormat="1" ht="11.25">
      <c r="A683" s="132"/>
      <c r="B683" s="133"/>
      <c r="C683" s="134"/>
    </row>
    <row r="684" spans="1:3" s="131" customFormat="1" ht="11.25">
      <c r="A684" s="132"/>
      <c r="B684" s="133"/>
      <c r="C684" s="134"/>
    </row>
    <row r="685" spans="1:3" s="131" customFormat="1" ht="11.25">
      <c r="A685" s="132"/>
      <c r="B685" s="133"/>
      <c r="C685" s="134"/>
    </row>
    <row r="686" spans="1:3" s="131" customFormat="1" ht="11.25">
      <c r="A686" s="132"/>
      <c r="B686" s="133"/>
      <c r="C686" s="134"/>
    </row>
    <row r="687" spans="1:3" s="131" customFormat="1" ht="11.25">
      <c r="A687" s="132"/>
      <c r="B687" s="133"/>
      <c r="C687" s="134"/>
    </row>
    <row r="688" spans="1:3" s="131" customFormat="1" ht="11.25">
      <c r="A688" s="132"/>
      <c r="B688" s="133"/>
      <c r="C688" s="134"/>
    </row>
    <row r="689" spans="1:3" s="131" customFormat="1" ht="11.25">
      <c r="A689" s="132"/>
      <c r="B689" s="133"/>
      <c r="C689" s="134"/>
    </row>
    <row r="690" spans="1:3" s="131" customFormat="1" ht="11.25">
      <c r="A690" s="132"/>
      <c r="B690" s="133"/>
      <c r="C690" s="134"/>
    </row>
    <row r="691" spans="1:3" s="131" customFormat="1" ht="11.25">
      <c r="A691" s="132"/>
      <c r="B691" s="133"/>
      <c r="C691" s="134"/>
    </row>
    <row r="692" spans="1:3" s="131" customFormat="1" ht="11.25">
      <c r="A692" s="132"/>
      <c r="B692" s="133"/>
      <c r="C692" s="134"/>
    </row>
    <row r="693" spans="1:3" s="131" customFormat="1" ht="11.25">
      <c r="A693" s="132"/>
      <c r="B693" s="133"/>
      <c r="C693" s="134"/>
    </row>
    <row r="694" spans="1:3" s="131" customFormat="1" ht="11.25">
      <c r="A694" s="132"/>
      <c r="B694" s="133"/>
      <c r="C694" s="134"/>
    </row>
    <row r="695" spans="1:3" s="131" customFormat="1" ht="11.25">
      <c r="A695" s="132"/>
      <c r="B695" s="133"/>
      <c r="C695" s="134"/>
    </row>
    <row r="696" spans="1:3" s="131" customFormat="1" ht="11.25">
      <c r="A696" s="132"/>
      <c r="B696" s="133"/>
      <c r="C696" s="134"/>
    </row>
    <row r="697" spans="1:3" s="131" customFormat="1" ht="11.25">
      <c r="A697" s="132"/>
      <c r="B697" s="133"/>
      <c r="C697" s="134"/>
    </row>
    <row r="698" spans="1:3" s="131" customFormat="1" ht="11.25">
      <c r="A698" s="132"/>
      <c r="B698" s="133"/>
      <c r="C698" s="134"/>
    </row>
    <row r="699" spans="1:3" s="131" customFormat="1" ht="11.25">
      <c r="A699" s="132"/>
      <c r="B699" s="133"/>
      <c r="C699" s="134"/>
    </row>
    <row r="700" spans="1:3" s="131" customFormat="1" ht="11.25">
      <c r="A700" s="132"/>
      <c r="B700" s="133"/>
      <c r="C700" s="134"/>
    </row>
    <row r="701" spans="1:3" s="131" customFormat="1" ht="11.25">
      <c r="A701" s="132"/>
      <c r="B701" s="133"/>
      <c r="C701" s="134"/>
    </row>
    <row r="702" spans="1:3" s="131" customFormat="1" ht="11.25">
      <c r="A702" s="132"/>
      <c r="B702" s="133"/>
      <c r="C702" s="134"/>
    </row>
    <row r="703" spans="1:3" s="131" customFormat="1" ht="11.25">
      <c r="A703" s="132"/>
      <c r="B703" s="133"/>
      <c r="C703" s="134"/>
    </row>
    <row r="704" spans="1:3" s="131" customFormat="1" ht="11.25">
      <c r="A704" s="132"/>
      <c r="B704" s="133"/>
      <c r="C704" s="134"/>
    </row>
    <row r="705" spans="1:3" s="131" customFormat="1" ht="11.25">
      <c r="A705" s="132"/>
      <c r="B705" s="133"/>
      <c r="C705" s="134"/>
    </row>
    <row r="706" spans="1:3" s="131" customFormat="1" ht="11.25">
      <c r="A706" s="132"/>
      <c r="B706" s="133"/>
      <c r="C706" s="134"/>
    </row>
    <row r="707" spans="1:3" s="131" customFormat="1" ht="11.25">
      <c r="A707" s="132"/>
      <c r="B707" s="133"/>
      <c r="C707" s="134"/>
    </row>
    <row r="708" spans="1:3" s="131" customFormat="1" ht="11.25">
      <c r="A708" s="132"/>
      <c r="B708" s="133"/>
      <c r="C708" s="134"/>
    </row>
    <row r="709" spans="1:3" s="131" customFormat="1" ht="11.25">
      <c r="A709" s="132"/>
      <c r="B709" s="133"/>
      <c r="C709" s="134"/>
    </row>
    <row r="710" spans="1:3" s="131" customFormat="1" ht="11.25">
      <c r="A710" s="132"/>
      <c r="B710" s="133"/>
      <c r="C710" s="134"/>
    </row>
    <row r="711" spans="1:3" s="131" customFormat="1" ht="11.25">
      <c r="A711" s="132"/>
      <c r="B711" s="133"/>
      <c r="C711" s="134"/>
    </row>
    <row r="712" spans="1:3" s="131" customFormat="1" ht="11.25">
      <c r="A712" s="132"/>
      <c r="B712" s="133"/>
      <c r="C712" s="134"/>
    </row>
    <row r="713" spans="1:3" s="131" customFormat="1" ht="11.25">
      <c r="A713" s="132"/>
      <c r="B713" s="133"/>
      <c r="C713" s="134"/>
    </row>
    <row r="714" spans="1:3" s="131" customFormat="1" ht="11.25">
      <c r="A714" s="132"/>
      <c r="B714" s="133"/>
      <c r="C714" s="134"/>
    </row>
    <row r="715" spans="1:3" s="131" customFormat="1" ht="11.25">
      <c r="A715" s="132"/>
      <c r="B715" s="133"/>
      <c r="C715" s="134"/>
    </row>
    <row r="716" spans="1:3" s="131" customFormat="1" ht="11.25">
      <c r="A716" s="132"/>
      <c r="B716" s="133"/>
      <c r="C716" s="134"/>
    </row>
    <row r="717" spans="1:3" s="131" customFormat="1" ht="11.25">
      <c r="A717" s="132"/>
      <c r="B717" s="133"/>
      <c r="C717" s="134"/>
    </row>
    <row r="718" spans="1:3" s="131" customFormat="1" ht="11.25">
      <c r="A718" s="132"/>
      <c r="B718" s="133"/>
      <c r="C718" s="134"/>
    </row>
    <row r="719" spans="1:3" s="131" customFormat="1" ht="11.25">
      <c r="A719" s="132"/>
      <c r="B719" s="133"/>
      <c r="C719" s="134"/>
    </row>
    <row r="720" spans="1:3" s="131" customFormat="1" ht="11.25">
      <c r="A720" s="132"/>
      <c r="B720" s="133"/>
      <c r="C720" s="134"/>
    </row>
    <row r="721" spans="1:3" s="131" customFormat="1" ht="11.25">
      <c r="A721" s="132"/>
      <c r="B721" s="133"/>
      <c r="C721" s="134"/>
    </row>
    <row r="722" spans="1:3" s="131" customFormat="1" ht="11.25">
      <c r="A722" s="132"/>
      <c r="B722" s="133"/>
      <c r="C722" s="134"/>
    </row>
    <row r="723" spans="1:3" s="131" customFormat="1" ht="11.25">
      <c r="A723" s="132"/>
      <c r="B723" s="133"/>
      <c r="C723" s="134"/>
    </row>
    <row r="724" spans="1:3" s="131" customFormat="1" ht="11.25">
      <c r="A724" s="132"/>
      <c r="B724" s="133"/>
      <c r="C724" s="134"/>
    </row>
    <row r="725" spans="1:3" s="131" customFormat="1" ht="11.25">
      <c r="A725" s="132"/>
      <c r="B725" s="133"/>
      <c r="C725" s="134"/>
    </row>
    <row r="726" spans="1:3" s="131" customFormat="1" ht="11.25">
      <c r="A726" s="132"/>
      <c r="B726" s="133"/>
      <c r="C726" s="134"/>
    </row>
    <row r="727" spans="1:3" s="131" customFormat="1" ht="11.25">
      <c r="A727" s="132"/>
      <c r="B727" s="133"/>
      <c r="C727" s="134"/>
    </row>
    <row r="728" spans="1:3" s="131" customFormat="1" ht="11.25">
      <c r="A728" s="132"/>
      <c r="B728" s="133"/>
      <c r="C728" s="134"/>
    </row>
    <row r="729" spans="1:3" s="131" customFormat="1" ht="11.25">
      <c r="A729" s="132"/>
      <c r="B729" s="133"/>
      <c r="C729" s="134"/>
    </row>
    <row r="730" spans="1:3" s="131" customFormat="1" ht="11.25">
      <c r="A730" s="132"/>
      <c r="B730" s="133"/>
      <c r="C730" s="134"/>
    </row>
    <row r="731" spans="1:3" s="131" customFormat="1" ht="11.25">
      <c r="A731" s="132"/>
      <c r="B731" s="133"/>
      <c r="C731" s="134"/>
    </row>
    <row r="732" spans="1:3" s="131" customFormat="1" ht="11.25">
      <c r="A732" s="132"/>
      <c r="B732" s="133"/>
      <c r="C732" s="134"/>
    </row>
    <row r="733" spans="1:3" s="131" customFormat="1" ht="11.25">
      <c r="A733" s="132"/>
      <c r="B733" s="133"/>
      <c r="C733" s="134"/>
    </row>
    <row r="734" spans="1:3" s="131" customFormat="1" ht="11.25">
      <c r="A734" s="132"/>
      <c r="B734" s="133"/>
      <c r="C734" s="134"/>
    </row>
    <row r="735" spans="1:3" s="131" customFormat="1" ht="11.25">
      <c r="A735" s="132"/>
      <c r="B735" s="133"/>
      <c r="C735" s="134"/>
    </row>
    <row r="736" spans="1:3" s="131" customFormat="1" ht="11.25">
      <c r="A736" s="132"/>
      <c r="B736" s="133"/>
      <c r="C736" s="134"/>
    </row>
    <row r="737" spans="1:3" s="131" customFormat="1" ht="11.25">
      <c r="A737" s="132"/>
      <c r="B737" s="133"/>
      <c r="C737" s="134"/>
    </row>
    <row r="738" spans="1:3" s="131" customFormat="1" ht="11.25">
      <c r="A738" s="132"/>
      <c r="B738" s="133"/>
      <c r="C738" s="134"/>
    </row>
    <row r="739" spans="1:3" s="131" customFormat="1" ht="11.25">
      <c r="A739" s="132"/>
      <c r="B739" s="133"/>
      <c r="C739" s="134"/>
    </row>
    <row r="740" spans="1:3" s="131" customFormat="1" ht="11.25">
      <c r="A740" s="132"/>
      <c r="B740" s="133"/>
      <c r="C740" s="134"/>
    </row>
    <row r="741" spans="1:3" s="131" customFormat="1" ht="11.25">
      <c r="A741" s="132"/>
      <c r="B741" s="133"/>
      <c r="C741" s="134"/>
    </row>
    <row r="742" spans="1:3" s="131" customFormat="1" ht="11.25">
      <c r="A742" s="132"/>
      <c r="B742" s="133"/>
      <c r="C742" s="134"/>
    </row>
    <row r="743" spans="1:3" s="131" customFormat="1" ht="11.25">
      <c r="A743" s="132"/>
      <c r="B743" s="133"/>
      <c r="C743" s="134"/>
    </row>
    <row r="744" spans="1:3" s="131" customFormat="1" ht="11.25">
      <c r="A744" s="132"/>
      <c r="B744" s="133"/>
      <c r="C744" s="134"/>
    </row>
    <row r="745" spans="1:3" s="131" customFormat="1" ht="11.25">
      <c r="A745" s="132"/>
      <c r="B745" s="133"/>
      <c r="C745" s="134"/>
    </row>
    <row r="746" spans="1:3" s="131" customFormat="1" ht="11.25">
      <c r="A746" s="132"/>
      <c r="B746" s="133"/>
      <c r="C746" s="134"/>
    </row>
    <row r="747" spans="1:3" s="131" customFormat="1" ht="11.25">
      <c r="A747" s="132"/>
      <c r="B747" s="133"/>
      <c r="C747" s="134"/>
    </row>
    <row r="748" spans="1:3" s="131" customFormat="1" ht="11.25">
      <c r="A748" s="132"/>
      <c r="B748" s="133"/>
      <c r="C748" s="134"/>
    </row>
    <row r="749" spans="1:3" s="131" customFormat="1" ht="11.25">
      <c r="A749" s="132"/>
      <c r="B749" s="133"/>
      <c r="C749" s="134"/>
    </row>
    <row r="750" spans="1:3" s="131" customFormat="1" ht="11.25">
      <c r="A750" s="132"/>
      <c r="B750" s="133"/>
      <c r="C750" s="134"/>
    </row>
    <row r="751" spans="1:3" s="131" customFormat="1" ht="11.25">
      <c r="A751" s="132"/>
      <c r="B751" s="133"/>
      <c r="C751" s="134"/>
    </row>
    <row r="752" spans="1:3" s="131" customFormat="1" ht="11.25">
      <c r="A752" s="132"/>
      <c r="B752" s="133"/>
      <c r="C752" s="134"/>
    </row>
    <row r="753" spans="1:3" s="131" customFormat="1" ht="11.25">
      <c r="A753" s="132"/>
      <c r="B753" s="133"/>
      <c r="C753" s="134"/>
    </row>
    <row r="754" spans="1:3" s="131" customFormat="1" ht="11.25">
      <c r="A754" s="132"/>
      <c r="B754" s="133"/>
      <c r="C754" s="134"/>
    </row>
    <row r="755" spans="1:3" s="131" customFormat="1" ht="11.25">
      <c r="A755" s="132"/>
      <c r="B755" s="133"/>
      <c r="C755" s="134"/>
    </row>
    <row r="756" spans="1:3" s="131" customFormat="1" ht="11.25">
      <c r="A756" s="132"/>
      <c r="B756" s="133"/>
      <c r="C756" s="134"/>
    </row>
    <row r="757" spans="1:3" s="131" customFormat="1" ht="11.25">
      <c r="A757" s="132"/>
      <c r="B757" s="133"/>
      <c r="C757" s="134"/>
    </row>
    <row r="758" spans="1:3" s="131" customFormat="1" ht="11.25">
      <c r="A758" s="132"/>
      <c r="B758" s="133"/>
      <c r="C758" s="134"/>
    </row>
    <row r="759" spans="1:3" s="131" customFormat="1" ht="11.25">
      <c r="A759" s="132"/>
      <c r="B759" s="133"/>
      <c r="C759" s="134"/>
    </row>
    <row r="760" spans="1:3" s="131" customFormat="1" ht="11.25">
      <c r="A760" s="132"/>
      <c r="B760" s="133"/>
      <c r="C760" s="134"/>
    </row>
    <row r="761" spans="1:3" s="131" customFormat="1" ht="11.25">
      <c r="A761" s="132"/>
      <c r="B761" s="133"/>
      <c r="C761" s="134"/>
    </row>
    <row r="762" spans="1:3" s="131" customFormat="1" ht="11.25">
      <c r="A762" s="132"/>
      <c r="B762" s="133"/>
      <c r="C762" s="134"/>
    </row>
    <row r="763" spans="1:3" s="131" customFormat="1" ht="11.25">
      <c r="A763" s="132"/>
      <c r="B763" s="133"/>
      <c r="C763" s="134"/>
    </row>
    <row r="764" spans="1:3" s="131" customFormat="1" ht="11.25">
      <c r="A764" s="132"/>
      <c r="B764" s="133"/>
      <c r="C764" s="134"/>
    </row>
    <row r="765" spans="1:3" s="131" customFormat="1" ht="11.25">
      <c r="A765" s="132"/>
      <c r="B765" s="133"/>
      <c r="C765" s="134"/>
    </row>
    <row r="766" spans="1:3" s="131" customFormat="1" ht="11.25">
      <c r="A766" s="132"/>
      <c r="B766" s="133"/>
      <c r="C766" s="134"/>
    </row>
    <row r="767" spans="1:3" s="131" customFormat="1" ht="11.25">
      <c r="A767" s="132"/>
      <c r="B767" s="133"/>
      <c r="C767" s="134"/>
    </row>
    <row r="768" spans="1:3" s="131" customFormat="1" ht="11.25">
      <c r="A768" s="132"/>
      <c r="B768" s="133"/>
      <c r="C768" s="134"/>
    </row>
    <row r="769" spans="1:3" s="131" customFormat="1" ht="11.25">
      <c r="A769" s="132"/>
      <c r="B769" s="133"/>
      <c r="C769" s="134"/>
    </row>
    <row r="770" spans="1:3" s="131" customFormat="1" ht="11.25">
      <c r="A770" s="132"/>
      <c r="B770" s="133"/>
      <c r="C770" s="134"/>
    </row>
    <row r="771" spans="1:3" s="131" customFormat="1" ht="11.25">
      <c r="A771" s="132"/>
      <c r="B771" s="133"/>
      <c r="C771" s="134"/>
    </row>
    <row r="772" spans="1:3" s="131" customFormat="1" ht="11.25">
      <c r="A772" s="132"/>
      <c r="B772" s="133"/>
      <c r="C772" s="134"/>
    </row>
    <row r="773" spans="1:3" s="131" customFormat="1" ht="11.25">
      <c r="A773" s="132"/>
      <c r="B773" s="133"/>
      <c r="C773" s="134"/>
    </row>
    <row r="774" spans="1:3" s="131" customFormat="1" ht="11.25">
      <c r="A774" s="132"/>
      <c r="B774" s="133"/>
      <c r="C774" s="134"/>
    </row>
    <row r="775" spans="1:3" s="131" customFormat="1" ht="11.25">
      <c r="A775" s="132"/>
      <c r="B775" s="133"/>
      <c r="C775" s="134"/>
    </row>
    <row r="776" spans="1:3" s="131" customFormat="1" ht="11.25">
      <c r="A776" s="132"/>
      <c r="B776" s="133"/>
      <c r="C776" s="134"/>
    </row>
    <row r="777" spans="1:3" s="131" customFormat="1" ht="11.25">
      <c r="A777" s="132"/>
      <c r="B777" s="133"/>
      <c r="C777" s="134"/>
    </row>
    <row r="778" spans="1:3" s="131" customFormat="1" ht="11.25">
      <c r="A778" s="132"/>
      <c r="B778" s="133"/>
      <c r="C778" s="134"/>
    </row>
    <row r="779" spans="1:3" s="131" customFormat="1" ht="11.25">
      <c r="A779" s="132"/>
      <c r="B779" s="133"/>
      <c r="C779" s="134"/>
    </row>
    <row r="780" spans="1:3" s="131" customFormat="1" ht="11.25">
      <c r="A780" s="132"/>
      <c r="B780" s="133"/>
      <c r="C780" s="134"/>
    </row>
    <row r="781" spans="1:3" s="131" customFormat="1" ht="11.25">
      <c r="A781" s="132"/>
      <c r="B781" s="133"/>
      <c r="C781" s="134"/>
    </row>
    <row r="782" spans="1:3" s="131" customFormat="1" ht="11.25">
      <c r="A782" s="132"/>
      <c r="B782" s="133"/>
      <c r="C782" s="134"/>
    </row>
    <row r="783" spans="1:3" s="131" customFormat="1" ht="11.25">
      <c r="A783" s="132"/>
      <c r="B783" s="133"/>
      <c r="C783" s="134"/>
    </row>
    <row r="784" spans="1:3" s="131" customFormat="1" ht="11.25">
      <c r="A784" s="132"/>
      <c r="B784" s="133"/>
      <c r="C784" s="134"/>
    </row>
    <row r="785" spans="1:3" s="131" customFormat="1" ht="11.25">
      <c r="A785" s="132"/>
      <c r="B785" s="133"/>
      <c r="C785" s="134"/>
    </row>
    <row r="786" spans="1:3" s="131" customFormat="1" ht="11.25">
      <c r="A786" s="132"/>
      <c r="B786" s="133"/>
      <c r="C786" s="134"/>
    </row>
    <row r="787" spans="1:3" s="131" customFormat="1" ht="11.25">
      <c r="A787" s="132"/>
      <c r="B787" s="133"/>
      <c r="C787" s="134"/>
    </row>
    <row r="788" spans="1:3" s="131" customFormat="1" ht="11.25">
      <c r="A788" s="132"/>
      <c r="B788" s="133"/>
      <c r="C788" s="134"/>
    </row>
    <row r="789" spans="1:3" s="131" customFormat="1" ht="11.25">
      <c r="A789" s="132"/>
      <c r="B789" s="133"/>
      <c r="C789" s="134"/>
    </row>
    <row r="790" spans="1:3" s="131" customFormat="1" ht="11.25">
      <c r="A790" s="132"/>
      <c r="B790" s="133"/>
      <c r="C790" s="134"/>
    </row>
    <row r="791" spans="1:3" s="131" customFormat="1" ht="11.25">
      <c r="A791" s="132"/>
      <c r="B791" s="133"/>
      <c r="C791" s="134"/>
    </row>
    <row r="792" spans="1:3" s="131" customFormat="1" ht="11.25">
      <c r="A792" s="132"/>
      <c r="B792" s="133"/>
      <c r="C792" s="134"/>
    </row>
    <row r="793" spans="1:3" s="131" customFormat="1" ht="11.25">
      <c r="A793" s="132"/>
      <c r="B793" s="133"/>
      <c r="C793" s="134"/>
    </row>
    <row r="794" spans="1:3" s="131" customFormat="1" ht="11.25">
      <c r="A794" s="132"/>
      <c r="B794" s="133"/>
      <c r="C794" s="134"/>
    </row>
    <row r="795" spans="1:3" s="131" customFormat="1" ht="11.25">
      <c r="A795" s="132"/>
      <c r="B795" s="133"/>
      <c r="C795" s="134"/>
    </row>
    <row r="796" spans="1:3" s="131" customFormat="1" ht="11.25">
      <c r="A796" s="132"/>
      <c r="B796" s="133"/>
      <c r="C796" s="134"/>
    </row>
    <row r="797" spans="1:3" s="131" customFormat="1" ht="11.25">
      <c r="A797" s="132"/>
      <c r="B797" s="133"/>
      <c r="C797" s="134"/>
    </row>
    <row r="798" spans="1:3" s="131" customFormat="1" ht="11.25">
      <c r="A798" s="132"/>
      <c r="B798" s="133"/>
      <c r="C798" s="134"/>
    </row>
    <row r="799" spans="1:3" s="131" customFormat="1" ht="11.25">
      <c r="A799" s="132"/>
      <c r="B799" s="133"/>
      <c r="C799" s="134"/>
    </row>
    <row r="800" spans="1:3" s="131" customFormat="1" ht="11.25">
      <c r="A800" s="132"/>
      <c r="B800" s="133"/>
      <c r="C800" s="134"/>
    </row>
    <row r="801" spans="1:3" s="131" customFormat="1" ht="11.25">
      <c r="A801" s="132"/>
      <c r="B801" s="133"/>
      <c r="C801" s="134"/>
    </row>
    <row r="802" spans="1:3" s="131" customFormat="1" ht="11.25">
      <c r="A802" s="132"/>
      <c r="B802" s="133"/>
      <c r="C802" s="134"/>
    </row>
    <row r="803" spans="1:3" s="131" customFormat="1" ht="11.25">
      <c r="A803" s="132"/>
      <c r="B803" s="133"/>
      <c r="C803" s="134"/>
    </row>
    <row r="804" spans="1:3" s="131" customFormat="1" ht="11.25">
      <c r="A804" s="132"/>
      <c r="B804" s="133"/>
      <c r="C804" s="134"/>
    </row>
    <row r="805" spans="1:3" s="131" customFormat="1" ht="11.25">
      <c r="A805" s="132"/>
      <c r="B805" s="133"/>
      <c r="C805" s="134"/>
    </row>
    <row r="806" spans="1:3" s="131" customFormat="1" ht="11.25">
      <c r="A806" s="132"/>
      <c r="B806" s="133"/>
      <c r="C806" s="134"/>
    </row>
    <row r="807" spans="1:3" s="131" customFormat="1" ht="11.25">
      <c r="A807" s="132"/>
      <c r="B807" s="133"/>
      <c r="C807" s="134"/>
    </row>
    <row r="808" spans="1:3" s="131" customFormat="1" ht="11.25">
      <c r="A808" s="132"/>
      <c r="B808" s="133"/>
      <c r="C808" s="134"/>
    </row>
    <row r="809" spans="1:3" s="131" customFormat="1" ht="11.25">
      <c r="A809" s="132"/>
      <c r="B809" s="133"/>
      <c r="C809" s="134"/>
    </row>
    <row r="810" spans="1:3" s="131" customFormat="1" ht="11.25">
      <c r="A810" s="132"/>
      <c r="B810" s="133"/>
      <c r="C810" s="134"/>
    </row>
    <row r="811" spans="1:3" s="131" customFormat="1" ht="11.25">
      <c r="A811" s="132"/>
      <c r="B811" s="133"/>
      <c r="C811" s="134"/>
    </row>
    <row r="812" spans="1:3" s="131" customFormat="1" ht="11.25">
      <c r="A812" s="132"/>
      <c r="B812" s="133"/>
      <c r="C812" s="134"/>
    </row>
    <row r="813" spans="1:3" s="131" customFormat="1" ht="11.25">
      <c r="A813" s="132"/>
      <c r="B813" s="133"/>
      <c r="C813" s="134"/>
    </row>
    <row r="814" spans="1:3" s="131" customFormat="1" ht="11.25">
      <c r="A814" s="132"/>
      <c r="B814" s="133"/>
      <c r="C814" s="134"/>
    </row>
    <row r="815" spans="1:3" s="131" customFormat="1" ht="11.25">
      <c r="A815" s="132"/>
      <c r="B815" s="133"/>
      <c r="C815" s="134"/>
    </row>
    <row r="816" spans="1:3" s="131" customFormat="1" ht="11.25">
      <c r="A816" s="132"/>
      <c r="B816" s="133"/>
      <c r="C816" s="134"/>
    </row>
    <row r="817" spans="1:3" s="131" customFormat="1" ht="11.25">
      <c r="A817" s="132"/>
      <c r="B817" s="133"/>
      <c r="C817" s="134"/>
    </row>
    <row r="818" spans="1:3" s="131" customFormat="1" ht="11.25">
      <c r="A818" s="132"/>
      <c r="B818" s="133"/>
      <c r="C818" s="134"/>
    </row>
    <row r="819" spans="1:3" s="131" customFormat="1" ht="11.25">
      <c r="A819" s="132"/>
      <c r="B819" s="133"/>
      <c r="C819" s="134"/>
    </row>
    <row r="820" spans="1:3" s="131" customFormat="1" ht="11.25">
      <c r="A820" s="132"/>
      <c r="B820" s="133"/>
      <c r="C820" s="134"/>
    </row>
    <row r="821" spans="1:3" s="131" customFormat="1" ht="11.25">
      <c r="A821" s="132"/>
      <c r="B821" s="133"/>
      <c r="C821" s="134"/>
    </row>
    <row r="822" spans="1:3" s="131" customFormat="1" ht="11.25">
      <c r="A822" s="132"/>
      <c r="B822" s="133"/>
      <c r="C822" s="134"/>
    </row>
    <row r="823" spans="1:3" s="131" customFormat="1" ht="11.25">
      <c r="A823" s="132"/>
      <c r="B823" s="133"/>
      <c r="C823" s="134"/>
    </row>
    <row r="824" spans="1:3" s="131" customFormat="1" ht="11.25">
      <c r="A824" s="132"/>
      <c r="B824" s="133"/>
      <c r="C824" s="134"/>
    </row>
    <row r="825" spans="1:3" s="131" customFormat="1" ht="11.25">
      <c r="A825" s="132"/>
      <c r="B825" s="133"/>
      <c r="C825" s="134"/>
    </row>
    <row r="826" spans="1:3" s="131" customFormat="1" ht="11.25">
      <c r="A826" s="132"/>
      <c r="B826" s="133"/>
      <c r="C826" s="134"/>
    </row>
    <row r="827" spans="1:3" s="131" customFormat="1" ht="11.25">
      <c r="A827" s="132"/>
      <c r="B827" s="133"/>
      <c r="C827" s="134"/>
    </row>
    <row r="828" spans="1:3" s="131" customFormat="1" ht="11.25">
      <c r="A828" s="132"/>
      <c r="B828" s="133"/>
      <c r="C828" s="134"/>
    </row>
    <row r="829" spans="1:3" s="131" customFormat="1" ht="11.25">
      <c r="A829" s="132"/>
      <c r="B829" s="133"/>
      <c r="C829" s="134"/>
    </row>
    <row r="830" spans="1:3" s="131" customFormat="1" ht="11.25">
      <c r="A830" s="132"/>
      <c r="B830" s="133"/>
      <c r="C830" s="134"/>
    </row>
    <row r="831" spans="1:3" s="131" customFormat="1" ht="11.25">
      <c r="A831" s="132"/>
      <c r="B831" s="133"/>
      <c r="C831" s="134"/>
    </row>
    <row r="832" spans="1:3" s="131" customFormat="1" ht="11.25">
      <c r="A832" s="132"/>
      <c r="B832" s="133"/>
      <c r="C832" s="134"/>
    </row>
    <row r="833" spans="1:3" s="131" customFormat="1" ht="11.25">
      <c r="A833" s="132"/>
      <c r="B833" s="133"/>
      <c r="C833" s="134"/>
    </row>
    <row r="834" spans="1:3" s="131" customFormat="1" ht="11.25">
      <c r="A834" s="132"/>
      <c r="B834" s="133"/>
      <c r="C834" s="134"/>
    </row>
    <row r="835" spans="1:3" s="131" customFormat="1" ht="11.25">
      <c r="A835" s="132"/>
      <c r="B835" s="133"/>
      <c r="C835" s="134"/>
    </row>
    <row r="836" spans="1:3" s="131" customFormat="1" ht="11.25">
      <c r="A836" s="132"/>
      <c r="B836" s="133"/>
      <c r="C836" s="134"/>
    </row>
    <row r="837" spans="1:3" s="131" customFormat="1" ht="11.25">
      <c r="A837" s="132"/>
      <c r="B837" s="133"/>
      <c r="C837" s="134"/>
    </row>
    <row r="838" spans="1:3" s="131" customFormat="1" ht="11.25">
      <c r="A838" s="132"/>
      <c r="B838" s="133"/>
      <c r="C838" s="134"/>
    </row>
    <row r="839" spans="1:3" s="131" customFormat="1" ht="11.25">
      <c r="A839" s="132"/>
      <c r="B839" s="133"/>
      <c r="C839" s="134"/>
    </row>
    <row r="840" spans="1:3" s="131" customFormat="1" ht="11.25">
      <c r="A840" s="132"/>
      <c r="B840" s="133"/>
      <c r="C840" s="134"/>
    </row>
    <row r="841" spans="1:3" s="131" customFormat="1" ht="11.25">
      <c r="A841" s="132"/>
      <c r="B841" s="133"/>
      <c r="C841" s="134"/>
    </row>
    <row r="842" spans="1:3" s="131" customFormat="1" ht="11.25">
      <c r="A842" s="132"/>
      <c r="B842" s="133"/>
      <c r="C842" s="134"/>
    </row>
    <row r="843" spans="1:3" s="131" customFormat="1" ht="11.25">
      <c r="A843" s="132"/>
      <c r="B843" s="133"/>
      <c r="C843" s="134"/>
    </row>
    <row r="844" spans="1:3" s="131" customFormat="1" ht="11.25">
      <c r="A844" s="132"/>
      <c r="B844" s="133"/>
      <c r="C844" s="134"/>
    </row>
    <row r="845" spans="1:3" s="131" customFormat="1" ht="11.25">
      <c r="A845" s="132"/>
      <c r="B845" s="133"/>
      <c r="C845" s="134"/>
    </row>
    <row r="846" spans="1:3" s="131" customFormat="1" ht="11.25">
      <c r="A846" s="132"/>
      <c r="B846" s="133"/>
      <c r="C846" s="134"/>
    </row>
    <row r="847" spans="1:3" s="131" customFormat="1" ht="11.25">
      <c r="A847" s="132"/>
      <c r="B847" s="133"/>
      <c r="C847" s="134"/>
    </row>
    <row r="848" spans="1:3" s="131" customFormat="1" ht="11.25">
      <c r="A848" s="132"/>
      <c r="B848" s="133"/>
      <c r="C848" s="134"/>
    </row>
    <row r="849" spans="1:3" s="131" customFormat="1" ht="11.25">
      <c r="A849" s="132"/>
      <c r="B849" s="133"/>
      <c r="C849" s="134"/>
    </row>
    <row r="850" spans="1:3" s="131" customFormat="1" ht="11.25">
      <c r="A850" s="132"/>
      <c r="B850" s="133"/>
      <c r="C850" s="134"/>
    </row>
    <row r="851" spans="1:3" s="131" customFormat="1" ht="11.25">
      <c r="A851" s="132"/>
      <c r="B851" s="133"/>
      <c r="C851" s="134"/>
    </row>
    <row r="852" spans="1:3" s="131" customFormat="1" ht="11.25">
      <c r="A852" s="132"/>
      <c r="B852" s="133"/>
      <c r="C852" s="134"/>
    </row>
    <row r="853" spans="1:3" s="131" customFormat="1" ht="11.25">
      <c r="A853" s="132"/>
      <c r="B853" s="133"/>
      <c r="C853" s="134"/>
    </row>
    <row r="854" spans="1:3" s="131" customFormat="1" ht="11.25">
      <c r="A854" s="132"/>
      <c r="B854" s="133"/>
      <c r="C854" s="134"/>
    </row>
    <row r="855" spans="1:3" s="131" customFormat="1" ht="11.25">
      <c r="A855" s="132"/>
      <c r="B855" s="133"/>
      <c r="C855" s="134"/>
    </row>
    <row r="856" spans="1:3" s="131" customFormat="1" ht="11.25">
      <c r="A856" s="132"/>
      <c r="B856" s="133"/>
      <c r="C856" s="134"/>
    </row>
    <row r="857" spans="1:3" s="131" customFormat="1" ht="11.25">
      <c r="A857" s="132"/>
      <c r="B857" s="133"/>
      <c r="C857" s="134"/>
    </row>
    <row r="858" spans="1:3" s="131" customFormat="1" ht="11.25">
      <c r="A858" s="132"/>
      <c r="B858" s="133"/>
      <c r="C858" s="134"/>
    </row>
    <row r="859" spans="1:3" s="131" customFormat="1" ht="11.25">
      <c r="A859" s="132"/>
      <c r="B859" s="133"/>
      <c r="C859" s="134"/>
    </row>
    <row r="860" spans="1:3" s="131" customFormat="1" ht="11.25">
      <c r="A860" s="132"/>
      <c r="B860" s="133"/>
      <c r="C860" s="134"/>
    </row>
    <row r="861" spans="1:3" s="131" customFormat="1" ht="11.25">
      <c r="A861" s="132"/>
      <c r="B861" s="133"/>
      <c r="C861" s="134"/>
    </row>
    <row r="862" spans="1:3" s="131" customFormat="1" ht="11.25">
      <c r="A862" s="132"/>
      <c r="B862" s="133"/>
      <c r="C862" s="134"/>
    </row>
    <row r="863" spans="1:3" s="131" customFormat="1" ht="11.25">
      <c r="A863" s="132"/>
      <c r="B863" s="133"/>
      <c r="C863" s="134"/>
    </row>
    <row r="864" spans="1:3" s="131" customFormat="1" ht="11.25">
      <c r="A864" s="132"/>
      <c r="B864" s="133"/>
      <c r="C864" s="134"/>
    </row>
    <row r="865" spans="1:3" s="131" customFormat="1" ht="11.25">
      <c r="A865" s="132"/>
      <c r="B865" s="133"/>
      <c r="C865" s="134"/>
    </row>
    <row r="866" spans="1:3" s="131" customFormat="1" ht="11.25">
      <c r="A866" s="132"/>
      <c r="B866" s="133"/>
      <c r="C866" s="134"/>
    </row>
    <row r="867" spans="1:3" s="131" customFormat="1" ht="11.25">
      <c r="A867" s="132"/>
      <c r="B867" s="133"/>
      <c r="C867" s="134"/>
    </row>
    <row r="868" spans="1:3" s="131" customFormat="1" ht="11.25">
      <c r="A868" s="132"/>
      <c r="B868" s="133"/>
      <c r="C868" s="134"/>
    </row>
    <row r="869" spans="1:3" s="131" customFormat="1" ht="11.25">
      <c r="A869" s="132"/>
      <c r="B869" s="133"/>
      <c r="C869" s="134"/>
    </row>
    <row r="870" spans="1:3" s="131" customFormat="1" ht="11.25">
      <c r="A870" s="132"/>
      <c r="B870" s="133"/>
      <c r="C870" s="134"/>
    </row>
    <row r="871" spans="1:3" s="131" customFormat="1" ht="11.25">
      <c r="A871" s="132"/>
      <c r="B871" s="133"/>
      <c r="C871" s="134"/>
    </row>
    <row r="872" spans="1:3" s="131" customFormat="1" ht="11.25">
      <c r="A872" s="132"/>
      <c r="B872" s="133"/>
      <c r="C872" s="134"/>
    </row>
    <row r="873" spans="1:3" s="131" customFormat="1" ht="11.25">
      <c r="A873" s="132"/>
      <c r="B873" s="133"/>
      <c r="C873" s="134"/>
    </row>
    <row r="874" spans="1:3" s="131" customFormat="1" ht="11.25">
      <c r="A874" s="132"/>
      <c r="B874" s="133"/>
      <c r="C874" s="134"/>
    </row>
    <row r="875" spans="1:3" s="131" customFormat="1" ht="11.25">
      <c r="A875" s="132"/>
      <c r="B875" s="133"/>
      <c r="C875" s="134"/>
    </row>
    <row r="876" spans="1:3" s="131" customFormat="1" ht="11.25">
      <c r="A876" s="132"/>
      <c r="B876" s="133"/>
      <c r="C876" s="134"/>
    </row>
    <row r="877" spans="1:3" s="131" customFormat="1" ht="11.25">
      <c r="A877" s="132"/>
      <c r="B877" s="133"/>
      <c r="C877" s="134"/>
    </row>
    <row r="878" spans="1:3" s="131" customFormat="1" ht="11.25">
      <c r="A878" s="132"/>
      <c r="B878" s="133"/>
      <c r="C878" s="134"/>
    </row>
    <row r="879" spans="1:3" s="131" customFormat="1" ht="11.25">
      <c r="A879" s="132"/>
      <c r="B879" s="133"/>
      <c r="C879" s="134"/>
    </row>
    <row r="880" spans="1:3" s="131" customFormat="1" ht="11.25">
      <c r="A880" s="132"/>
      <c r="B880" s="133"/>
      <c r="C880" s="134"/>
    </row>
    <row r="881" spans="1:3" s="131" customFormat="1" ht="11.25">
      <c r="A881" s="132"/>
      <c r="B881" s="133"/>
      <c r="C881" s="134"/>
    </row>
    <row r="882" spans="1:3" s="131" customFormat="1" ht="11.25">
      <c r="A882" s="132"/>
      <c r="B882" s="133"/>
      <c r="C882" s="134"/>
    </row>
    <row r="883" spans="1:3" s="131" customFormat="1" ht="11.25">
      <c r="A883" s="132"/>
      <c r="B883" s="133"/>
      <c r="C883" s="134"/>
    </row>
    <row r="884" spans="1:3" s="131" customFormat="1" ht="11.25">
      <c r="A884" s="132"/>
      <c r="B884" s="133"/>
      <c r="C884" s="134"/>
    </row>
    <row r="885" spans="1:3" s="131" customFormat="1" ht="11.25">
      <c r="A885" s="132"/>
      <c r="B885" s="133"/>
      <c r="C885" s="134"/>
    </row>
    <row r="886" spans="1:3" s="131" customFormat="1" ht="11.25">
      <c r="A886" s="132"/>
      <c r="B886" s="133"/>
      <c r="C886" s="134"/>
    </row>
    <row r="887" spans="1:3" s="131" customFormat="1" ht="11.25">
      <c r="A887" s="132"/>
      <c r="B887" s="133"/>
      <c r="C887" s="134"/>
    </row>
    <row r="888" spans="1:3" s="131" customFormat="1" ht="11.25">
      <c r="A888" s="132"/>
      <c r="B888" s="133"/>
      <c r="C888" s="134"/>
    </row>
    <row r="889" spans="1:3" s="131" customFormat="1" ht="11.25">
      <c r="A889" s="132"/>
      <c r="B889" s="133"/>
      <c r="C889" s="134"/>
    </row>
    <row r="890" spans="1:3" s="131" customFormat="1" ht="11.25">
      <c r="A890" s="132"/>
      <c r="B890" s="133"/>
      <c r="C890" s="134"/>
    </row>
    <row r="891" spans="1:3" s="131" customFormat="1" ht="11.25">
      <c r="A891" s="132"/>
      <c r="B891" s="133"/>
      <c r="C891" s="134"/>
    </row>
    <row r="892" spans="1:3" s="131" customFormat="1" ht="11.25">
      <c r="A892" s="132"/>
      <c r="B892" s="133"/>
      <c r="C892" s="134"/>
    </row>
    <row r="893" spans="1:3" s="131" customFormat="1" ht="11.25">
      <c r="A893" s="132"/>
      <c r="B893" s="133"/>
      <c r="C893" s="134"/>
    </row>
    <row r="894" spans="1:3" s="131" customFormat="1" ht="11.25">
      <c r="A894" s="132"/>
      <c r="B894" s="133"/>
      <c r="C894" s="134"/>
    </row>
    <row r="895" spans="1:3" s="131" customFormat="1" ht="11.25">
      <c r="A895" s="132"/>
      <c r="B895" s="133"/>
      <c r="C895" s="134"/>
    </row>
    <row r="896" spans="1:3" s="131" customFormat="1" ht="11.25">
      <c r="A896" s="132"/>
      <c r="B896" s="133"/>
      <c r="C896" s="134"/>
    </row>
    <row r="897" spans="1:3" s="131" customFormat="1" ht="11.25">
      <c r="A897" s="132"/>
      <c r="B897" s="133"/>
      <c r="C897" s="134"/>
    </row>
    <row r="898" spans="1:3" s="131" customFormat="1" ht="11.25">
      <c r="A898" s="132"/>
      <c r="B898" s="133"/>
      <c r="C898" s="134"/>
    </row>
    <row r="899" spans="1:3" s="131" customFormat="1" ht="11.25">
      <c r="A899" s="132"/>
      <c r="B899" s="133"/>
      <c r="C899" s="134"/>
    </row>
    <row r="900" spans="1:3" s="131" customFormat="1" ht="11.25">
      <c r="A900" s="132"/>
      <c r="B900" s="133"/>
      <c r="C900" s="134"/>
    </row>
    <row r="901" spans="1:3" s="131" customFormat="1" ht="11.25">
      <c r="A901" s="132"/>
      <c r="B901" s="133"/>
      <c r="C901" s="134"/>
    </row>
    <row r="902" spans="1:3" s="131" customFormat="1" ht="11.25">
      <c r="A902" s="132"/>
      <c r="B902" s="133"/>
      <c r="C902" s="134"/>
    </row>
    <row r="903" spans="1:3" s="131" customFormat="1" ht="11.25">
      <c r="A903" s="132"/>
      <c r="B903" s="133"/>
      <c r="C903" s="134"/>
    </row>
    <row r="904" spans="1:3" s="131" customFormat="1" ht="11.25">
      <c r="A904" s="132"/>
      <c r="B904" s="133"/>
      <c r="C904" s="134"/>
    </row>
    <row r="905" spans="1:3" s="131" customFormat="1" ht="11.25">
      <c r="A905" s="132"/>
      <c r="B905" s="133"/>
      <c r="C905" s="134"/>
    </row>
    <row r="906" spans="1:3" s="131" customFormat="1" ht="11.25">
      <c r="A906" s="132"/>
      <c r="B906" s="133"/>
      <c r="C906" s="134"/>
    </row>
    <row r="907" spans="1:3" s="131" customFormat="1" ht="11.25">
      <c r="A907" s="132"/>
      <c r="B907" s="133"/>
      <c r="C907" s="134"/>
    </row>
    <row r="908" spans="1:3" s="131" customFormat="1" ht="11.25">
      <c r="A908" s="132"/>
      <c r="B908" s="133"/>
      <c r="C908" s="134"/>
    </row>
    <row r="909" spans="1:3" s="131" customFormat="1" ht="11.25">
      <c r="A909" s="132"/>
      <c r="B909" s="133"/>
      <c r="C909" s="134"/>
    </row>
    <row r="910" spans="1:3" s="131" customFormat="1" ht="11.25">
      <c r="A910" s="132"/>
      <c r="B910" s="133"/>
      <c r="C910" s="134"/>
    </row>
    <row r="911" spans="1:3" s="131" customFormat="1" ht="11.25">
      <c r="A911" s="132"/>
      <c r="B911" s="133"/>
      <c r="C911" s="134"/>
    </row>
    <row r="912" spans="1:3" s="131" customFormat="1" ht="11.25">
      <c r="A912" s="132"/>
      <c r="B912" s="133"/>
      <c r="C912" s="134"/>
    </row>
    <row r="913" spans="1:3" s="131" customFormat="1" ht="11.25">
      <c r="A913" s="132"/>
      <c r="B913" s="133"/>
      <c r="C913" s="134"/>
    </row>
    <row r="914" spans="1:3" s="131" customFormat="1" ht="11.25">
      <c r="A914" s="132"/>
      <c r="B914" s="133"/>
      <c r="C914" s="134"/>
    </row>
    <row r="915" spans="1:3" s="131" customFormat="1" ht="11.25">
      <c r="A915" s="132"/>
      <c r="B915" s="133"/>
      <c r="C915" s="134"/>
    </row>
    <row r="916" spans="1:3" s="131" customFormat="1" ht="11.25">
      <c r="A916" s="132"/>
      <c r="B916" s="133"/>
      <c r="C916" s="134"/>
    </row>
    <row r="917" spans="1:3" s="131" customFormat="1" ht="11.25">
      <c r="A917" s="132"/>
      <c r="B917" s="133"/>
      <c r="C917" s="134"/>
    </row>
    <row r="918" spans="1:3" s="131" customFormat="1" ht="11.25">
      <c r="A918" s="132"/>
      <c r="B918" s="133"/>
      <c r="C918" s="134"/>
    </row>
    <row r="919" spans="1:3" s="131" customFormat="1" ht="11.25">
      <c r="A919" s="132"/>
      <c r="B919" s="133"/>
      <c r="C919" s="134"/>
    </row>
    <row r="920" spans="1:3" s="131" customFormat="1" ht="11.25">
      <c r="A920" s="132"/>
      <c r="B920" s="133"/>
      <c r="C920" s="134"/>
    </row>
    <row r="921" spans="1:3" s="131" customFormat="1" ht="11.25">
      <c r="A921" s="132"/>
      <c r="B921" s="133"/>
      <c r="C921" s="134"/>
    </row>
    <row r="922" spans="1:3" s="131" customFormat="1" ht="11.25">
      <c r="A922" s="132"/>
      <c r="B922" s="133"/>
      <c r="C922" s="134"/>
    </row>
    <row r="923" spans="1:3" s="131" customFormat="1" ht="11.25">
      <c r="A923" s="132"/>
      <c r="B923" s="133"/>
      <c r="C923" s="134"/>
    </row>
    <row r="924" spans="1:3" s="131" customFormat="1" ht="11.25">
      <c r="A924" s="132"/>
      <c r="B924" s="133"/>
      <c r="C924" s="134"/>
    </row>
    <row r="925" spans="1:3" s="131" customFormat="1" ht="11.25">
      <c r="A925" s="132"/>
      <c r="B925" s="133"/>
      <c r="C925" s="134"/>
    </row>
    <row r="926" spans="1:3" s="131" customFormat="1" ht="11.25">
      <c r="A926" s="132"/>
      <c r="B926" s="133"/>
      <c r="C926" s="134"/>
    </row>
    <row r="927" spans="1:3" s="131" customFormat="1" ht="11.25">
      <c r="A927" s="132"/>
      <c r="B927" s="133"/>
      <c r="C927" s="134"/>
    </row>
    <row r="928" spans="1:3" s="131" customFormat="1" ht="11.25">
      <c r="A928" s="132"/>
      <c r="B928" s="133"/>
      <c r="C928" s="134"/>
    </row>
    <row r="929" spans="1:3" s="131" customFormat="1" ht="11.25">
      <c r="A929" s="132"/>
      <c r="B929" s="133"/>
      <c r="C929" s="134"/>
    </row>
    <row r="930" spans="1:3" s="131" customFormat="1" ht="11.25">
      <c r="A930" s="132"/>
      <c r="B930" s="133"/>
      <c r="C930" s="134"/>
    </row>
    <row r="931" spans="1:3" s="131" customFormat="1" ht="11.25">
      <c r="A931" s="132"/>
      <c r="B931" s="133"/>
      <c r="C931" s="134"/>
    </row>
    <row r="932" spans="1:3" s="131" customFormat="1" ht="11.25">
      <c r="A932" s="132"/>
      <c r="B932" s="133"/>
      <c r="C932" s="134"/>
    </row>
    <row r="933" spans="1:3" s="131" customFormat="1" ht="11.25">
      <c r="A933" s="132"/>
      <c r="B933" s="133"/>
      <c r="C933" s="134"/>
    </row>
    <row r="934" spans="1:3" s="131" customFormat="1" ht="11.25">
      <c r="A934" s="132"/>
      <c r="B934" s="133"/>
      <c r="C934" s="134"/>
    </row>
    <row r="935" spans="1:3" s="131" customFormat="1" ht="11.25">
      <c r="A935" s="132"/>
      <c r="B935" s="133"/>
      <c r="C935" s="134"/>
    </row>
    <row r="936" spans="1:3" s="131" customFormat="1" ht="11.25">
      <c r="A936" s="132"/>
      <c r="B936" s="133"/>
      <c r="C936" s="134"/>
    </row>
    <row r="937" spans="1:3" s="131" customFormat="1" ht="11.25">
      <c r="A937" s="132"/>
      <c r="B937" s="133"/>
      <c r="C937" s="134"/>
    </row>
    <row r="938" spans="1:3" s="131" customFormat="1" ht="11.25">
      <c r="A938" s="132"/>
      <c r="B938" s="133"/>
      <c r="C938" s="134"/>
    </row>
    <row r="939" spans="1:3" s="131" customFormat="1" ht="11.25">
      <c r="A939" s="132"/>
      <c r="B939" s="133"/>
      <c r="C939" s="134"/>
    </row>
    <row r="940" spans="1:3" s="131" customFormat="1" ht="11.25">
      <c r="A940" s="132"/>
      <c r="B940" s="133"/>
      <c r="C940" s="134"/>
    </row>
    <row r="941" spans="1:3" s="131" customFormat="1" ht="11.25">
      <c r="A941" s="132"/>
      <c r="B941" s="133"/>
      <c r="C941" s="134"/>
    </row>
    <row r="942" spans="1:3" s="131" customFormat="1" ht="11.25">
      <c r="A942" s="132"/>
      <c r="B942" s="133"/>
      <c r="C942" s="134"/>
    </row>
    <row r="943" spans="1:3" s="131" customFormat="1" ht="11.25">
      <c r="A943" s="132"/>
      <c r="B943" s="133"/>
      <c r="C943" s="134"/>
    </row>
    <row r="944" spans="1:3" s="131" customFormat="1" ht="11.25">
      <c r="A944" s="132"/>
      <c r="B944" s="133"/>
      <c r="C944" s="134"/>
    </row>
    <row r="945" spans="1:3" s="131" customFormat="1" ht="11.25">
      <c r="A945" s="132"/>
      <c r="B945" s="133"/>
      <c r="C945" s="134"/>
    </row>
    <row r="946" spans="1:3" s="131" customFormat="1" ht="11.25">
      <c r="A946" s="132"/>
      <c r="B946" s="133"/>
      <c r="C946" s="134"/>
    </row>
    <row r="947" spans="1:3" s="131" customFormat="1" ht="11.25">
      <c r="A947" s="132"/>
      <c r="B947" s="133"/>
      <c r="C947" s="134"/>
    </row>
    <row r="948" spans="1:3" s="131" customFormat="1" ht="11.25">
      <c r="A948" s="132"/>
      <c r="B948" s="133"/>
      <c r="C948" s="134"/>
    </row>
    <row r="949" spans="1:3" s="131" customFormat="1" ht="11.25">
      <c r="A949" s="132"/>
      <c r="B949" s="133"/>
      <c r="C949" s="134"/>
    </row>
    <row r="950" spans="1:3" s="131" customFormat="1" ht="11.25">
      <c r="A950" s="132"/>
      <c r="B950" s="133"/>
      <c r="C950" s="134"/>
    </row>
    <row r="951" spans="1:3" s="131" customFormat="1" ht="11.25">
      <c r="A951" s="132"/>
      <c r="B951" s="133"/>
      <c r="C951" s="134"/>
    </row>
    <row r="952" spans="1:3" s="131" customFormat="1" ht="11.25">
      <c r="A952" s="132"/>
      <c r="B952" s="133"/>
      <c r="C952" s="134"/>
    </row>
    <row r="953" spans="1:3" s="131" customFormat="1" ht="11.25">
      <c r="A953" s="132"/>
      <c r="B953" s="133"/>
      <c r="C953" s="134"/>
    </row>
    <row r="954" spans="1:3" s="131" customFormat="1" ht="11.25">
      <c r="A954" s="132"/>
      <c r="B954" s="133"/>
      <c r="C954" s="134"/>
    </row>
    <row r="955" spans="1:3" s="131" customFormat="1" ht="11.25">
      <c r="A955" s="132"/>
      <c r="B955" s="133"/>
      <c r="C955" s="134"/>
    </row>
    <row r="956" spans="1:3" s="131" customFormat="1" ht="11.25">
      <c r="A956" s="132"/>
      <c r="B956" s="133"/>
      <c r="C956" s="134"/>
    </row>
    <row r="957" spans="1:3" s="131" customFormat="1" ht="11.25">
      <c r="A957" s="132"/>
      <c r="B957" s="133"/>
      <c r="C957" s="134"/>
    </row>
    <row r="958" spans="1:3" s="131" customFormat="1" ht="11.25">
      <c r="A958" s="132"/>
      <c r="B958" s="133"/>
      <c r="C958" s="134"/>
    </row>
    <row r="959" spans="1:3" s="131" customFormat="1" ht="11.25">
      <c r="A959" s="132"/>
      <c r="B959" s="133"/>
      <c r="C959" s="134"/>
    </row>
    <row r="960" spans="1:3" s="131" customFormat="1" ht="11.25">
      <c r="A960" s="132"/>
      <c r="B960" s="133"/>
      <c r="C960" s="134"/>
    </row>
    <row r="961" spans="1:3" s="131" customFormat="1" ht="11.25">
      <c r="A961" s="132"/>
      <c r="B961" s="133"/>
      <c r="C961" s="134"/>
    </row>
    <row r="962" spans="1:3" s="131" customFormat="1" ht="11.25">
      <c r="A962" s="132"/>
      <c r="B962" s="133"/>
      <c r="C962" s="134"/>
    </row>
    <row r="963" spans="1:3" s="131" customFormat="1" ht="11.25">
      <c r="A963" s="132"/>
      <c r="B963" s="133"/>
      <c r="C963" s="134"/>
    </row>
    <row r="964" spans="1:3" s="131" customFormat="1" ht="11.25">
      <c r="A964" s="132"/>
      <c r="B964" s="133"/>
      <c r="C964" s="134"/>
    </row>
    <row r="965" spans="1:3" s="131" customFormat="1" ht="11.25">
      <c r="A965" s="132"/>
      <c r="B965" s="133"/>
      <c r="C965" s="134"/>
    </row>
    <row r="966" spans="1:3" s="131" customFormat="1" ht="11.25">
      <c r="A966" s="132"/>
      <c r="B966" s="133"/>
      <c r="C966" s="134"/>
    </row>
    <row r="967" spans="1:3" s="131" customFormat="1" ht="11.25">
      <c r="A967" s="132"/>
      <c r="B967" s="133"/>
      <c r="C967" s="134"/>
    </row>
    <row r="968" spans="1:3" s="131" customFormat="1" ht="11.25">
      <c r="A968" s="132"/>
      <c r="B968" s="133"/>
      <c r="C968" s="134"/>
    </row>
    <row r="969" spans="1:3" s="131" customFormat="1" ht="11.25">
      <c r="A969" s="132"/>
      <c r="B969" s="133"/>
      <c r="C969" s="134"/>
    </row>
    <row r="970" spans="1:3" s="131" customFormat="1" ht="11.25">
      <c r="A970" s="132"/>
      <c r="B970" s="133"/>
      <c r="C970" s="134"/>
    </row>
    <row r="971" spans="1:3" s="131" customFormat="1" ht="11.25">
      <c r="A971" s="132"/>
      <c r="B971" s="133"/>
      <c r="C971" s="134"/>
    </row>
    <row r="972" spans="1:3" s="131" customFormat="1" ht="11.25">
      <c r="A972" s="132"/>
      <c r="B972" s="133"/>
      <c r="C972" s="134"/>
    </row>
    <row r="973" spans="1:3" s="131" customFormat="1" ht="11.25">
      <c r="A973" s="132"/>
      <c r="B973" s="133"/>
      <c r="C973" s="134"/>
    </row>
    <row r="974" spans="1:3" s="131" customFormat="1" ht="11.25">
      <c r="A974" s="132"/>
      <c r="B974" s="133"/>
      <c r="C974" s="134"/>
    </row>
    <row r="975" spans="1:3" s="131" customFormat="1" ht="11.25">
      <c r="A975" s="132"/>
      <c r="B975" s="133"/>
      <c r="C975" s="134"/>
    </row>
    <row r="976" spans="1:3" s="131" customFormat="1" ht="11.25">
      <c r="A976" s="132"/>
      <c r="B976" s="133"/>
      <c r="C976" s="134"/>
    </row>
    <row r="977" spans="1:3" s="131" customFormat="1" ht="11.25">
      <c r="A977" s="132"/>
      <c r="B977" s="133"/>
      <c r="C977" s="134"/>
    </row>
    <row r="978" spans="1:3" s="131" customFormat="1" ht="11.25">
      <c r="A978" s="132"/>
      <c r="B978" s="133"/>
      <c r="C978" s="134"/>
    </row>
    <row r="979" spans="1:3" s="131" customFormat="1" ht="11.25">
      <c r="A979" s="132"/>
      <c r="B979" s="133"/>
      <c r="C979" s="134"/>
    </row>
    <row r="980" spans="1:3" s="131" customFormat="1" ht="11.25">
      <c r="A980" s="132"/>
      <c r="B980" s="133"/>
      <c r="C980" s="134"/>
    </row>
    <row r="981" spans="1:3" s="131" customFormat="1" ht="11.25">
      <c r="A981" s="132"/>
      <c r="B981" s="133"/>
      <c r="C981" s="134"/>
    </row>
    <row r="982" spans="1:3" s="131" customFormat="1" ht="11.25">
      <c r="A982" s="132"/>
      <c r="B982" s="133"/>
      <c r="C982" s="134"/>
    </row>
    <row r="983" spans="1:3" s="131" customFormat="1" ht="11.25">
      <c r="A983" s="132"/>
      <c r="B983" s="133"/>
      <c r="C983" s="134"/>
    </row>
    <row r="984" spans="1:3" s="131" customFormat="1" ht="11.25">
      <c r="A984" s="132"/>
      <c r="B984" s="133"/>
      <c r="C984" s="134"/>
    </row>
    <row r="985" spans="1:3" s="131" customFormat="1" ht="11.25">
      <c r="A985" s="132"/>
      <c r="B985" s="133"/>
      <c r="C985" s="134"/>
    </row>
    <row r="986" spans="1:3" s="131" customFormat="1" ht="11.25">
      <c r="A986" s="132"/>
      <c r="B986" s="133"/>
      <c r="C986" s="134"/>
    </row>
    <row r="987" spans="1:3" s="131" customFormat="1" ht="11.25">
      <c r="A987" s="132"/>
      <c r="B987" s="133"/>
      <c r="C987" s="134"/>
    </row>
    <row r="988" spans="1:3" s="131" customFormat="1" ht="11.25">
      <c r="A988" s="132"/>
      <c r="B988" s="133"/>
      <c r="C988" s="134"/>
    </row>
    <row r="989" spans="1:3" s="131" customFormat="1" ht="11.25">
      <c r="A989" s="132"/>
      <c r="B989" s="133"/>
      <c r="C989" s="134"/>
    </row>
    <row r="990" spans="1:3" s="131" customFormat="1" ht="11.25">
      <c r="A990" s="132"/>
      <c r="B990" s="133"/>
      <c r="C990" s="134"/>
    </row>
    <row r="991" spans="1:3" s="131" customFormat="1" ht="11.25">
      <c r="A991" s="132"/>
      <c r="B991" s="133"/>
      <c r="C991" s="134"/>
    </row>
    <row r="992" spans="1:3" s="131" customFormat="1" ht="11.25">
      <c r="A992" s="132"/>
      <c r="B992" s="133"/>
      <c r="C992" s="134"/>
    </row>
    <row r="993" spans="1:3" s="131" customFormat="1" ht="11.25">
      <c r="A993" s="132"/>
      <c r="B993" s="133"/>
      <c r="C993" s="134"/>
    </row>
    <row r="994" spans="1:3" s="131" customFormat="1" ht="11.25">
      <c r="A994" s="132"/>
      <c r="B994" s="133"/>
      <c r="C994" s="134"/>
    </row>
    <row r="995" spans="1:3" s="131" customFormat="1" ht="11.25">
      <c r="A995" s="132"/>
      <c r="B995" s="133"/>
      <c r="C995" s="134"/>
    </row>
    <row r="996" spans="1:3" s="131" customFormat="1" ht="11.25">
      <c r="A996" s="132"/>
      <c r="B996" s="133"/>
      <c r="C996" s="134"/>
    </row>
    <row r="997" spans="1:3" s="131" customFormat="1" ht="11.25">
      <c r="A997" s="132"/>
      <c r="B997" s="133"/>
      <c r="C997" s="134"/>
    </row>
    <row r="998" spans="1:3" s="131" customFormat="1" ht="11.25">
      <c r="A998" s="132"/>
      <c r="B998" s="133"/>
      <c r="C998" s="134"/>
    </row>
    <row r="999" spans="1:3" s="131" customFormat="1" ht="11.25">
      <c r="A999" s="132"/>
      <c r="B999" s="133"/>
      <c r="C999" s="134"/>
    </row>
    <row r="1000" spans="1:3" s="131" customFormat="1" ht="11.25">
      <c r="A1000" s="132"/>
      <c r="B1000" s="133"/>
      <c r="C1000" s="134"/>
    </row>
    <row r="1001" spans="1:3" s="131" customFormat="1" ht="11.25">
      <c r="A1001" s="132"/>
      <c r="B1001" s="133"/>
      <c r="C1001" s="134"/>
    </row>
    <row r="1002" spans="1:3" s="131" customFormat="1" ht="11.25">
      <c r="A1002" s="132"/>
      <c r="B1002" s="133"/>
      <c r="C1002" s="134"/>
    </row>
    <row r="1003" spans="1:3" s="131" customFormat="1" ht="11.25">
      <c r="A1003" s="132"/>
      <c r="B1003" s="133"/>
      <c r="C1003" s="134"/>
    </row>
    <row r="1004" spans="1:3" s="131" customFormat="1" ht="11.25">
      <c r="A1004" s="132"/>
      <c r="B1004" s="133"/>
      <c r="C1004" s="134"/>
    </row>
    <row r="1005" spans="1:3" s="131" customFormat="1" ht="11.25">
      <c r="A1005" s="132"/>
      <c r="B1005" s="133"/>
      <c r="C1005" s="134"/>
    </row>
    <row r="1006" spans="1:3" s="131" customFormat="1" ht="11.25">
      <c r="A1006" s="132"/>
      <c r="B1006" s="133"/>
      <c r="C1006" s="134"/>
    </row>
    <row r="1007" spans="1:3" s="131" customFormat="1" ht="11.25">
      <c r="A1007" s="132"/>
      <c r="B1007" s="133"/>
      <c r="C1007" s="134"/>
    </row>
    <row r="1008" spans="1:3" s="131" customFormat="1" ht="11.25">
      <c r="A1008" s="132"/>
      <c r="B1008" s="133"/>
      <c r="C1008" s="134"/>
    </row>
    <row r="1009" spans="1:3" s="131" customFormat="1" ht="11.25">
      <c r="A1009" s="132"/>
      <c r="B1009" s="133"/>
      <c r="C1009" s="134"/>
    </row>
    <row r="1010" spans="1:3" s="131" customFormat="1" ht="11.25">
      <c r="A1010" s="132"/>
      <c r="B1010" s="133"/>
      <c r="C1010" s="134"/>
    </row>
    <row r="1011" spans="1:3" s="131" customFormat="1" ht="11.25">
      <c r="A1011" s="132"/>
      <c r="B1011" s="133"/>
      <c r="C1011" s="134"/>
    </row>
    <row r="1012" spans="1:3" s="131" customFormat="1" ht="11.25">
      <c r="A1012" s="132"/>
      <c r="B1012" s="133"/>
      <c r="C1012" s="134"/>
    </row>
    <row r="1013" spans="1:3" s="131" customFormat="1" ht="11.25">
      <c r="A1013" s="132"/>
      <c r="B1013" s="133"/>
      <c r="C1013" s="134"/>
    </row>
    <row r="1014" spans="1:3" s="131" customFormat="1" ht="11.25">
      <c r="A1014" s="132"/>
      <c r="B1014" s="133"/>
      <c r="C1014" s="134"/>
    </row>
    <row r="1015" spans="1:3" s="131" customFormat="1" ht="11.25">
      <c r="A1015" s="132"/>
      <c r="B1015" s="133"/>
      <c r="C1015" s="134"/>
    </row>
    <row r="1016" spans="1:3" s="131" customFormat="1" ht="11.25">
      <c r="A1016" s="132"/>
      <c r="B1016" s="133"/>
      <c r="C1016" s="134"/>
    </row>
    <row r="1017" spans="1:3" s="131" customFormat="1" ht="11.25">
      <c r="A1017" s="132"/>
      <c r="B1017" s="133"/>
      <c r="C1017" s="134"/>
    </row>
    <row r="1018" spans="1:3" s="131" customFormat="1" ht="11.25">
      <c r="A1018" s="132"/>
      <c r="B1018" s="133"/>
      <c r="C1018" s="134"/>
    </row>
    <row r="1019" spans="1:3" s="131" customFormat="1" ht="11.25">
      <c r="A1019" s="132"/>
      <c r="B1019" s="133"/>
      <c r="C1019" s="134"/>
    </row>
    <row r="1020" spans="1:3" s="131" customFormat="1" ht="11.25">
      <c r="A1020" s="132"/>
      <c r="B1020" s="133"/>
      <c r="C1020" s="134"/>
    </row>
    <row r="1021" spans="1:3" s="131" customFormat="1" ht="11.25">
      <c r="A1021" s="132"/>
      <c r="B1021" s="133"/>
      <c r="C1021" s="134"/>
    </row>
    <row r="1022" spans="1:3" s="131" customFormat="1" ht="11.25">
      <c r="A1022" s="132"/>
      <c r="B1022" s="133"/>
      <c r="C1022" s="134"/>
    </row>
    <row r="1023" spans="1:3" s="131" customFormat="1" ht="11.25">
      <c r="A1023" s="132"/>
      <c r="B1023" s="133"/>
      <c r="C1023" s="134"/>
    </row>
    <row r="1024" spans="1:3" s="131" customFormat="1" ht="11.25">
      <c r="A1024" s="132"/>
      <c r="B1024" s="133"/>
      <c r="C1024" s="134"/>
    </row>
    <row r="1025" spans="1:3" s="131" customFormat="1" ht="11.25">
      <c r="A1025" s="132"/>
      <c r="B1025" s="133"/>
      <c r="C1025" s="134"/>
    </row>
    <row r="1026" spans="1:3" s="131" customFormat="1" ht="11.25">
      <c r="A1026" s="132"/>
      <c r="B1026" s="133"/>
      <c r="C1026" s="134"/>
    </row>
    <row r="1027" spans="1:3" s="131" customFormat="1" ht="11.25">
      <c r="A1027" s="132"/>
      <c r="B1027" s="133"/>
      <c r="C1027" s="134"/>
    </row>
    <row r="1028" spans="1:3" s="131" customFormat="1" ht="11.25">
      <c r="A1028" s="132"/>
      <c r="B1028" s="133"/>
      <c r="C1028" s="134"/>
    </row>
    <row r="1029" spans="1:3" s="131" customFormat="1" ht="11.25">
      <c r="A1029" s="132"/>
      <c r="B1029" s="133"/>
      <c r="C1029" s="134"/>
    </row>
    <row r="1030" spans="1:3" s="131" customFormat="1" ht="11.25">
      <c r="A1030" s="132"/>
      <c r="B1030" s="133"/>
      <c r="C1030" s="134"/>
    </row>
    <row r="1031" spans="1:3" s="131" customFormat="1" ht="11.25">
      <c r="A1031" s="132"/>
      <c r="B1031" s="133"/>
      <c r="C1031" s="134"/>
    </row>
    <row r="1032" spans="1:3" s="131" customFormat="1" ht="11.25">
      <c r="A1032" s="132"/>
      <c r="B1032" s="133"/>
      <c r="C1032" s="134"/>
    </row>
    <row r="1033" spans="1:3" s="131" customFormat="1" ht="11.25">
      <c r="A1033" s="132"/>
      <c r="B1033" s="133"/>
      <c r="C1033" s="134"/>
    </row>
    <row r="1034" spans="1:3" s="131" customFormat="1" ht="11.25">
      <c r="A1034" s="132"/>
      <c r="B1034" s="133"/>
      <c r="C1034" s="134"/>
    </row>
    <row r="1035" spans="1:3" s="131" customFormat="1" ht="11.25">
      <c r="A1035" s="132"/>
      <c r="B1035" s="133"/>
      <c r="C1035" s="134"/>
    </row>
    <row r="1036" spans="1:3" s="131" customFormat="1" ht="11.25">
      <c r="A1036" s="132"/>
      <c r="B1036" s="133"/>
      <c r="C1036" s="134"/>
    </row>
    <row r="1037" spans="1:3" s="131" customFormat="1" ht="11.25">
      <c r="A1037" s="132"/>
      <c r="B1037" s="133"/>
      <c r="C1037" s="134"/>
    </row>
    <row r="1038" spans="1:3" s="131" customFormat="1" ht="11.25">
      <c r="A1038" s="132"/>
      <c r="B1038" s="133"/>
      <c r="C1038" s="134"/>
    </row>
    <row r="1039" spans="1:3" s="131" customFormat="1" ht="11.25">
      <c r="A1039" s="132"/>
      <c r="B1039" s="133"/>
      <c r="C1039" s="134"/>
    </row>
    <row r="1040" spans="1:3" s="131" customFormat="1" ht="11.25">
      <c r="A1040" s="132"/>
      <c r="B1040" s="133"/>
      <c r="C1040" s="134"/>
    </row>
    <row r="1041" spans="1:3" s="131" customFormat="1" ht="11.25">
      <c r="A1041" s="132"/>
      <c r="B1041" s="133"/>
      <c r="C1041" s="134"/>
    </row>
    <row r="1042" spans="1:3" s="131" customFormat="1" ht="11.25">
      <c r="A1042" s="132"/>
      <c r="B1042" s="133"/>
      <c r="C1042" s="134"/>
    </row>
    <row r="1043" spans="1:3" s="131" customFormat="1" ht="11.25">
      <c r="A1043" s="132"/>
      <c r="B1043" s="133"/>
      <c r="C1043" s="134"/>
    </row>
    <row r="1044" spans="1:3" s="131" customFormat="1" ht="11.25">
      <c r="A1044" s="132"/>
      <c r="B1044" s="133"/>
      <c r="C1044" s="134"/>
    </row>
    <row r="1045" spans="1:3" s="131" customFormat="1" ht="11.25">
      <c r="A1045" s="132"/>
      <c r="B1045" s="133"/>
      <c r="C1045" s="134"/>
    </row>
    <row r="1046" spans="1:3" s="131" customFormat="1" ht="11.25">
      <c r="A1046" s="132"/>
      <c r="B1046" s="133"/>
      <c r="C1046" s="134"/>
    </row>
    <row r="1047" spans="1:3" s="131" customFormat="1" ht="11.25">
      <c r="A1047" s="132"/>
      <c r="B1047" s="133"/>
      <c r="C1047" s="134"/>
    </row>
    <row r="1048" spans="1:3" s="131" customFormat="1" ht="11.25">
      <c r="A1048" s="132"/>
      <c r="B1048" s="133"/>
      <c r="C1048" s="134"/>
    </row>
    <row r="1049" spans="1:3" s="131" customFormat="1" ht="11.25">
      <c r="A1049" s="132"/>
      <c r="B1049" s="133"/>
      <c r="C1049" s="134"/>
    </row>
    <row r="1050" spans="1:3" s="131" customFormat="1" ht="11.25">
      <c r="A1050" s="132"/>
      <c r="B1050" s="133"/>
      <c r="C1050" s="134"/>
    </row>
    <row r="1051" spans="1:3" s="131" customFormat="1" ht="11.25">
      <c r="A1051" s="132"/>
      <c r="B1051" s="133"/>
      <c r="C1051" s="134"/>
    </row>
    <row r="1052" spans="1:3" s="131" customFormat="1" ht="11.25">
      <c r="A1052" s="132"/>
      <c r="B1052" s="133"/>
      <c r="C1052" s="134"/>
    </row>
    <row r="1053" spans="1:3" s="131" customFormat="1" ht="11.25">
      <c r="A1053" s="132"/>
      <c r="B1053" s="133"/>
      <c r="C1053" s="134"/>
    </row>
    <row r="1054" spans="1:3" s="131" customFormat="1" ht="11.25">
      <c r="A1054" s="132"/>
      <c r="B1054" s="133"/>
      <c r="C1054" s="134"/>
    </row>
    <row r="1055" spans="1:3" s="131" customFormat="1" ht="11.25">
      <c r="A1055" s="132"/>
      <c r="B1055" s="133"/>
      <c r="C1055" s="134"/>
    </row>
    <row r="1056" spans="1:3" s="131" customFormat="1" ht="11.25">
      <c r="A1056" s="132"/>
      <c r="B1056" s="133"/>
      <c r="C1056" s="134"/>
    </row>
    <row r="1057" spans="1:3" s="131" customFormat="1" ht="11.25">
      <c r="A1057" s="132"/>
      <c r="B1057" s="133"/>
      <c r="C1057" s="134"/>
    </row>
    <row r="1058" spans="1:3" s="131" customFormat="1" ht="11.25">
      <c r="A1058" s="132"/>
      <c r="B1058" s="133"/>
      <c r="C1058" s="134"/>
    </row>
    <row r="1059" spans="1:3" s="131" customFormat="1" ht="11.25">
      <c r="A1059" s="132"/>
      <c r="B1059" s="133"/>
      <c r="C1059" s="134"/>
    </row>
    <row r="1060" spans="1:3" s="131" customFormat="1" ht="11.25">
      <c r="A1060" s="132"/>
      <c r="B1060" s="133"/>
      <c r="C1060" s="134"/>
    </row>
    <row r="1061" spans="1:3" s="131" customFormat="1" ht="11.25">
      <c r="A1061" s="132"/>
      <c r="B1061" s="133"/>
      <c r="C1061" s="134"/>
    </row>
    <row r="1062" spans="1:3" s="131" customFormat="1" ht="11.25">
      <c r="A1062" s="132"/>
      <c r="B1062" s="133"/>
      <c r="C1062" s="134"/>
    </row>
    <row r="1063" spans="1:3" s="131" customFormat="1" ht="11.25">
      <c r="A1063" s="132"/>
      <c r="B1063" s="133"/>
      <c r="C1063" s="134"/>
    </row>
    <row r="1064" spans="1:3" s="131" customFormat="1" ht="11.25">
      <c r="A1064" s="132"/>
      <c r="B1064" s="133"/>
      <c r="C1064" s="134"/>
    </row>
    <row r="1065" spans="1:3" s="131" customFormat="1" ht="11.25">
      <c r="A1065" s="132"/>
      <c r="B1065" s="133"/>
      <c r="C1065" s="134"/>
    </row>
    <row r="1066" spans="1:3" s="131" customFormat="1" ht="11.25">
      <c r="A1066" s="132"/>
      <c r="B1066" s="133"/>
      <c r="C1066" s="134"/>
    </row>
    <row r="1067" spans="1:3" s="131" customFormat="1" ht="11.25">
      <c r="A1067" s="132"/>
      <c r="B1067" s="133"/>
      <c r="C1067" s="134"/>
    </row>
    <row r="1068" spans="1:3" s="131" customFormat="1" ht="11.25">
      <c r="A1068" s="132"/>
      <c r="B1068" s="133"/>
      <c r="C1068" s="134"/>
    </row>
    <row r="1069" spans="1:3" s="131" customFormat="1" ht="11.25">
      <c r="A1069" s="132"/>
      <c r="B1069" s="133"/>
      <c r="C1069" s="134"/>
    </row>
    <row r="1070" spans="1:3" s="131" customFormat="1" ht="11.25">
      <c r="A1070" s="132"/>
      <c r="B1070" s="133"/>
      <c r="C1070" s="134"/>
    </row>
    <row r="1071" spans="1:3" s="131" customFormat="1" ht="11.25">
      <c r="A1071" s="132"/>
      <c r="B1071" s="133"/>
      <c r="C1071" s="134"/>
    </row>
    <row r="1072" spans="1:3" s="131" customFormat="1" ht="11.25">
      <c r="A1072" s="132"/>
      <c r="B1072" s="133"/>
      <c r="C1072" s="134"/>
    </row>
    <row r="1073" spans="1:3" s="131" customFormat="1" ht="11.25">
      <c r="A1073" s="132"/>
      <c r="B1073" s="133"/>
      <c r="C1073" s="134"/>
    </row>
    <row r="1074" spans="1:3" s="131" customFormat="1" ht="11.25">
      <c r="A1074" s="132"/>
      <c r="B1074" s="133"/>
      <c r="C1074" s="134"/>
    </row>
    <row r="1075" spans="1:3" s="131" customFormat="1" ht="11.25">
      <c r="A1075" s="132"/>
      <c r="B1075" s="133"/>
      <c r="C1075" s="134"/>
    </row>
    <row r="1076" spans="1:3" s="131" customFormat="1" ht="11.25">
      <c r="A1076" s="132"/>
      <c r="B1076" s="133"/>
      <c r="C1076" s="134"/>
    </row>
    <row r="1077" spans="1:3" s="131" customFormat="1" ht="11.25">
      <c r="A1077" s="132"/>
      <c r="B1077" s="133"/>
      <c r="C1077" s="134"/>
    </row>
    <row r="1078" spans="1:3" s="131" customFormat="1" ht="11.25">
      <c r="A1078" s="132"/>
      <c r="B1078" s="133"/>
      <c r="C1078" s="134"/>
    </row>
    <row r="1079" spans="1:3" s="131" customFormat="1" ht="11.25">
      <c r="A1079" s="132"/>
      <c r="B1079" s="133"/>
      <c r="C1079" s="134"/>
    </row>
    <row r="1080" spans="1:3" s="131" customFormat="1" ht="11.25">
      <c r="A1080" s="132"/>
      <c r="B1080" s="133"/>
      <c r="C1080" s="134"/>
    </row>
    <row r="1081" spans="1:3" s="131" customFormat="1" ht="11.25">
      <c r="A1081" s="132"/>
      <c r="B1081" s="133"/>
      <c r="C1081" s="134"/>
    </row>
    <row r="1082" spans="1:3" s="131" customFormat="1" ht="11.25">
      <c r="A1082" s="132"/>
      <c r="B1082" s="133"/>
      <c r="C1082" s="134"/>
    </row>
    <row r="1083" spans="1:3" s="131" customFormat="1" ht="11.25">
      <c r="A1083" s="132"/>
      <c r="B1083" s="133"/>
      <c r="C1083" s="134"/>
    </row>
    <row r="1084" spans="1:3" s="131" customFormat="1" ht="11.25">
      <c r="A1084" s="132"/>
      <c r="B1084" s="133"/>
      <c r="C1084" s="134"/>
    </row>
    <row r="1085" spans="1:3" s="131" customFormat="1" ht="11.25">
      <c r="A1085" s="132"/>
      <c r="B1085" s="133"/>
      <c r="C1085" s="134"/>
    </row>
    <row r="1086" spans="1:3" s="131" customFormat="1" ht="11.25">
      <c r="A1086" s="132"/>
      <c r="B1086" s="133"/>
      <c r="C1086" s="134"/>
    </row>
    <row r="1087" spans="1:3" s="131" customFormat="1" ht="11.25">
      <c r="A1087" s="132"/>
      <c r="B1087" s="133"/>
      <c r="C1087" s="134"/>
    </row>
    <row r="1088" spans="1:3" s="131" customFormat="1" ht="11.25">
      <c r="A1088" s="132"/>
      <c r="B1088" s="133"/>
      <c r="C1088" s="134"/>
    </row>
    <row r="1089" spans="1:3" s="131" customFormat="1" ht="11.25">
      <c r="A1089" s="132"/>
      <c r="B1089" s="133"/>
      <c r="C1089" s="134"/>
    </row>
    <row r="1090" spans="1:3" s="131" customFormat="1" ht="11.25">
      <c r="A1090" s="132"/>
      <c r="B1090" s="133"/>
      <c r="C1090" s="134"/>
    </row>
    <row r="1091" spans="1:3" s="131" customFormat="1" ht="11.25">
      <c r="A1091" s="132"/>
      <c r="B1091" s="133"/>
      <c r="C1091" s="134"/>
    </row>
    <row r="1092" spans="1:3" s="131" customFormat="1" ht="11.25">
      <c r="A1092" s="132"/>
      <c r="B1092" s="133"/>
      <c r="C1092" s="134"/>
    </row>
    <row r="1093" spans="1:3" s="131" customFormat="1" ht="11.25">
      <c r="A1093" s="132"/>
      <c r="B1093" s="133"/>
      <c r="C1093" s="134"/>
    </row>
    <row r="1094" spans="1:3" s="131" customFormat="1" ht="11.25">
      <c r="A1094" s="132"/>
      <c r="B1094" s="133"/>
      <c r="C1094" s="134"/>
    </row>
    <row r="1095" spans="1:3" s="131" customFormat="1" ht="11.25">
      <c r="A1095" s="132"/>
      <c r="B1095" s="133"/>
      <c r="C1095" s="134"/>
    </row>
    <row r="1096" spans="1:3" s="131" customFormat="1" ht="11.25">
      <c r="A1096" s="132"/>
      <c r="B1096" s="133"/>
      <c r="C1096" s="134"/>
    </row>
    <row r="1097" spans="1:3" s="131" customFormat="1" ht="11.25">
      <c r="A1097" s="132"/>
      <c r="B1097" s="133"/>
      <c r="C1097" s="134"/>
    </row>
    <row r="1098" spans="1:3" s="131" customFormat="1" ht="11.25">
      <c r="A1098" s="132"/>
      <c r="B1098" s="133"/>
      <c r="C1098" s="134"/>
    </row>
    <row r="1099" spans="1:3" s="131" customFormat="1" ht="11.25">
      <c r="A1099" s="132"/>
      <c r="B1099" s="133"/>
      <c r="C1099" s="134"/>
    </row>
    <row r="1100" spans="1:3" s="131" customFormat="1" ht="11.25">
      <c r="A1100" s="132"/>
      <c r="B1100" s="133"/>
      <c r="C1100" s="134"/>
    </row>
    <row r="1101" spans="1:3" s="131" customFormat="1" ht="11.25">
      <c r="A1101" s="132"/>
      <c r="B1101" s="133"/>
      <c r="C1101" s="134"/>
    </row>
    <row r="1102" spans="1:3" s="131" customFormat="1" ht="11.25">
      <c r="A1102" s="132"/>
      <c r="B1102" s="133"/>
      <c r="C1102" s="134"/>
    </row>
    <row r="1103" spans="1:3" s="131" customFormat="1" ht="11.25">
      <c r="A1103" s="132"/>
      <c r="B1103" s="133"/>
      <c r="C1103" s="134"/>
    </row>
    <row r="1104" spans="1:3" s="131" customFormat="1" ht="11.25">
      <c r="A1104" s="132"/>
      <c r="B1104" s="133"/>
      <c r="C1104" s="134"/>
    </row>
    <row r="1105" spans="1:3" s="131" customFormat="1" ht="11.25">
      <c r="A1105" s="132"/>
      <c r="B1105" s="133"/>
      <c r="C1105" s="134"/>
    </row>
    <row r="1106" spans="1:3" s="131" customFormat="1" ht="11.25">
      <c r="A1106" s="132"/>
      <c r="B1106" s="133"/>
      <c r="C1106" s="134"/>
    </row>
    <row r="1107" spans="1:3" s="131" customFormat="1" ht="11.25">
      <c r="A1107" s="132"/>
      <c r="B1107" s="133"/>
      <c r="C1107" s="134"/>
    </row>
    <row r="1108" spans="1:3" s="131" customFormat="1" ht="11.25">
      <c r="A1108" s="132"/>
      <c r="B1108" s="133"/>
      <c r="C1108" s="134"/>
    </row>
    <row r="1109" spans="1:3" s="131" customFormat="1" ht="11.25">
      <c r="A1109" s="132"/>
      <c r="B1109" s="133"/>
      <c r="C1109" s="134"/>
    </row>
    <row r="1110" spans="1:3" s="131" customFormat="1" ht="11.25">
      <c r="A1110" s="132"/>
      <c r="B1110" s="133"/>
      <c r="C1110" s="134"/>
    </row>
    <row r="1111" spans="1:3" s="131" customFormat="1" ht="11.25">
      <c r="A1111" s="132"/>
      <c r="B1111" s="133"/>
      <c r="C1111" s="134"/>
    </row>
    <row r="1112" spans="1:3" s="131" customFormat="1" ht="11.25">
      <c r="A1112" s="132"/>
      <c r="B1112" s="133"/>
      <c r="C1112" s="134"/>
    </row>
    <row r="1113" spans="1:3" s="131" customFormat="1" ht="11.25">
      <c r="A1113" s="132"/>
      <c r="B1113" s="133"/>
      <c r="C1113" s="134"/>
    </row>
    <row r="1114" spans="1:3" s="131" customFormat="1" ht="11.25">
      <c r="A1114" s="132"/>
      <c r="B1114" s="133"/>
      <c r="C1114" s="134"/>
    </row>
    <row r="1115" spans="1:3" s="131" customFormat="1" ht="11.25">
      <c r="A1115" s="132"/>
      <c r="B1115" s="133"/>
      <c r="C1115" s="134"/>
    </row>
    <row r="1116" spans="1:3" s="131" customFormat="1" ht="11.25">
      <c r="A1116" s="132"/>
      <c r="B1116" s="133"/>
      <c r="C1116" s="134"/>
    </row>
    <row r="1117" spans="1:3" s="131" customFormat="1" ht="11.25">
      <c r="A1117" s="132"/>
      <c r="B1117" s="133"/>
      <c r="C1117" s="134"/>
    </row>
    <row r="1118" spans="1:3" s="131" customFormat="1" ht="11.25">
      <c r="A1118" s="132"/>
      <c r="B1118" s="133"/>
      <c r="C1118" s="134"/>
    </row>
    <row r="1119" spans="1:3" s="131" customFormat="1" ht="11.25">
      <c r="A1119" s="132"/>
      <c r="B1119" s="133"/>
      <c r="C1119" s="134"/>
    </row>
    <row r="1120" spans="1:3" s="131" customFormat="1" ht="11.25">
      <c r="A1120" s="132"/>
      <c r="B1120" s="133"/>
      <c r="C1120" s="134"/>
    </row>
    <row r="1121" spans="1:3" s="131" customFormat="1" ht="11.25">
      <c r="A1121" s="132"/>
      <c r="B1121" s="133"/>
      <c r="C1121" s="134"/>
    </row>
    <row r="1122" spans="1:3" s="131" customFormat="1" ht="11.25">
      <c r="A1122" s="132"/>
      <c r="B1122" s="133"/>
      <c r="C1122" s="134"/>
    </row>
    <row r="1123" spans="1:3" s="131" customFormat="1" ht="11.25">
      <c r="A1123" s="132"/>
      <c r="B1123" s="133"/>
      <c r="C1123" s="134"/>
    </row>
    <row r="1124" spans="1:3" s="131" customFormat="1" ht="11.25">
      <c r="A1124" s="132"/>
      <c r="B1124" s="133"/>
      <c r="C1124" s="134"/>
    </row>
    <row r="1125" spans="1:3" s="131" customFormat="1" ht="11.25">
      <c r="A1125" s="132"/>
      <c r="B1125" s="133"/>
      <c r="C1125" s="134"/>
    </row>
    <row r="1126" spans="1:3" s="131" customFormat="1" ht="11.25">
      <c r="A1126" s="132"/>
      <c r="B1126" s="133"/>
      <c r="C1126" s="134"/>
    </row>
    <row r="1127" spans="1:3" s="131" customFormat="1" ht="11.25">
      <c r="A1127" s="132"/>
      <c r="B1127" s="133"/>
      <c r="C1127" s="134"/>
    </row>
    <row r="1128" spans="1:3" s="131" customFormat="1" ht="11.25">
      <c r="A1128" s="132"/>
      <c r="B1128" s="133"/>
      <c r="C1128" s="134"/>
    </row>
    <row r="1129" spans="1:3" s="131" customFormat="1" ht="11.25">
      <c r="A1129" s="132"/>
      <c r="B1129" s="133"/>
      <c r="C1129" s="134"/>
    </row>
    <row r="1130" spans="1:3" s="131" customFormat="1" ht="11.25">
      <c r="A1130" s="132"/>
      <c r="B1130" s="133"/>
      <c r="C1130" s="134"/>
    </row>
    <row r="1131" spans="1:3" s="131" customFormat="1" ht="11.25">
      <c r="A1131" s="132"/>
      <c r="B1131" s="133"/>
      <c r="C1131" s="134"/>
    </row>
    <row r="1132" spans="1:3" s="131" customFormat="1" ht="11.25">
      <c r="A1132" s="132"/>
      <c r="B1132" s="133"/>
      <c r="C1132" s="134"/>
    </row>
    <row r="1133" spans="1:3" s="131" customFormat="1" ht="11.25">
      <c r="A1133" s="132"/>
      <c r="B1133" s="133"/>
      <c r="C1133" s="134"/>
    </row>
    <row r="1134" spans="1:3" s="131" customFormat="1" ht="11.25">
      <c r="A1134" s="132"/>
      <c r="B1134" s="133"/>
      <c r="C1134" s="134"/>
    </row>
    <row r="1135" spans="1:3" s="131" customFormat="1" ht="11.25">
      <c r="A1135" s="132"/>
      <c r="B1135" s="133"/>
      <c r="C1135" s="134"/>
    </row>
    <row r="1136" spans="1:3" s="131" customFormat="1" ht="11.25">
      <c r="A1136" s="132"/>
      <c r="B1136" s="133"/>
      <c r="C1136" s="134"/>
    </row>
    <row r="1137" spans="1:3" s="131" customFormat="1" ht="11.25">
      <c r="A1137" s="132"/>
      <c r="B1137" s="133"/>
      <c r="C1137" s="134"/>
    </row>
    <row r="1138" spans="1:3" s="131" customFormat="1" ht="11.25">
      <c r="A1138" s="132"/>
      <c r="B1138" s="133"/>
      <c r="C1138" s="134"/>
    </row>
    <row r="1139" spans="1:3" s="131" customFormat="1" ht="11.25">
      <c r="A1139" s="132"/>
      <c r="B1139" s="133"/>
      <c r="C1139" s="134"/>
    </row>
    <row r="1140" spans="1:3" s="131" customFormat="1" ht="11.25">
      <c r="A1140" s="132"/>
      <c r="B1140" s="133"/>
      <c r="C1140" s="134"/>
    </row>
    <row r="1141" spans="1:3" s="131" customFormat="1" ht="11.25">
      <c r="A1141" s="132"/>
      <c r="B1141" s="133"/>
      <c r="C1141" s="134"/>
    </row>
    <row r="1142" spans="1:3" s="131" customFormat="1" ht="11.25">
      <c r="A1142" s="132"/>
      <c r="B1142" s="133"/>
      <c r="C1142" s="134"/>
    </row>
    <row r="1143" spans="1:3" s="131" customFormat="1" ht="11.25">
      <c r="A1143" s="132"/>
      <c r="B1143" s="133"/>
      <c r="C1143" s="134"/>
    </row>
    <row r="1144" spans="1:3" s="131" customFormat="1" ht="11.25">
      <c r="A1144" s="132"/>
      <c r="B1144" s="133"/>
      <c r="C1144" s="134"/>
    </row>
    <row r="1145" spans="1:3" s="131" customFormat="1" ht="11.25">
      <c r="A1145" s="132"/>
      <c r="B1145" s="133"/>
      <c r="C1145" s="134"/>
    </row>
    <row r="1146" spans="1:3" s="131" customFormat="1" ht="11.25">
      <c r="A1146" s="132"/>
      <c r="B1146" s="133"/>
      <c r="C1146" s="134"/>
    </row>
    <row r="1147" spans="1:3" s="131" customFormat="1" ht="11.25">
      <c r="A1147" s="132"/>
      <c r="B1147" s="133"/>
      <c r="C1147" s="134"/>
    </row>
    <row r="1148" spans="1:3" s="131" customFormat="1" ht="11.25">
      <c r="A1148" s="132"/>
      <c r="B1148" s="133"/>
      <c r="C1148" s="134"/>
    </row>
    <row r="1149" spans="1:3" s="131" customFormat="1" ht="11.25">
      <c r="A1149" s="132"/>
      <c r="B1149" s="133"/>
      <c r="C1149" s="134"/>
    </row>
    <row r="1150" spans="1:3" s="131" customFormat="1" ht="11.25">
      <c r="A1150" s="132"/>
      <c r="B1150" s="133"/>
      <c r="C1150" s="134"/>
    </row>
    <row r="1151" spans="1:3" s="131" customFormat="1" ht="11.25">
      <c r="A1151" s="132"/>
      <c r="B1151" s="133"/>
      <c r="C1151" s="134"/>
    </row>
    <row r="1152" spans="1:3" s="131" customFormat="1" ht="11.25">
      <c r="A1152" s="132"/>
      <c r="B1152" s="133"/>
      <c r="C1152" s="134"/>
    </row>
    <row r="1153" spans="1:3" s="131" customFormat="1" ht="11.25">
      <c r="A1153" s="132"/>
      <c r="B1153" s="133"/>
      <c r="C1153" s="134"/>
    </row>
    <row r="1154" spans="1:3" s="131" customFormat="1" ht="11.25">
      <c r="A1154" s="132"/>
      <c r="B1154" s="133"/>
      <c r="C1154" s="134"/>
    </row>
    <row r="1155" spans="1:3" s="131" customFormat="1" ht="11.25">
      <c r="A1155" s="132"/>
      <c r="B1155" s="133"/>
      <c r="C1155" s="134"/>
    </row>
    <row r="1156" spans="1:3" s="131" customFormat="1" ht="11.25">
      <c r="A1156" s="132"/>
      <c r="B1156" s="133"/>
      <c r="C1156" s="134"/>
    </row>
    <row r="1157" spans="1:3" s="131" customFormat="1" ht="11.25">
      <c r="A1157" s="132"/>
      <c r="B1157" s="133"/>
      <c r="C1157" s="134"/>
    </row>
    <row r="1158" spans="1:3" s="131" customFormat="1" ht="11.25">
      <c r="A1158" s="132"/>
      <c r="B1158" s="133"/>
      <c r="C1158" s="134"/>
    </row>
    <row r="1159" spans="1:3" s="131" customFormat="1" ht="11.25">
      <c r="A1159" s="132"/>
      <c r="B1159" s="133"/>
      <c r="C1159" s="134"/>
    </row>
    <row r="1160" spans="1:3" s="131" customFormat="1" ht="11.25">
      <c r="A1160" s="132"/>
      <c r="B1160" s="133"/>
      <c r="C1160" s="134"/>
    </row>
    <row r="1161" spans="1:3" s="131" customFormat="1" ht="11.25">
      <c r="A1161" s="132"/>
      <c r="B1161" s="133"/>
      <c r="C1161" s="134"/>
    </row>
    <row r="1162" spans="1:3" s="131" customFormat="1" ht="11.25">
      <c r="A1162" s="132"/>
      <c r="B1162" s="133"/>
      <c r="C1162" s="134"/>
    </row>
    <row r="1163" spans="1:3" s="131" customFormat="1" ht="11.25">
      <c r="A1163" s="132"/>
      <c r="B1163" s="133"/>
      <c r="C1163" s="134"/>
    </row>
    <row r="1164" spans="1:3" s="131" customFormat="1" ht="11.25">
      <c r="A1164" s="132"/>
      <c r="B1164" s="133"/>
      <c r="C1164" s="134"/>
    </row>
    <row r="1165" spans="1:3" s="131" customFormat="1" ht="11.25">
      <c r="A1165" s="132"/>
      <c r="B1165" s="133"/>
      <c r="C1165" s="134"/>
    </row>
    <row r="1166" spans="1:3" s="131" customFormat="1" ht="11.25">
      <c r="A1166" s="132"/>
      <c r="B1166" s="133"/>
      <c r="C1166" s="134"/>
    </row>
    <row r="1167" spans="1:3" s="131" customFormat="1" ht="11.25">
      <c r="A1167" s="132"/>
      <c r="B1167" s="133"/>
      <c r="C1167" s="134"/>
    </row>
    <row r="1168" spans="1:3" s="131" customFormat="1" ht="11.25">
      <c r="A1168" s="132"/>
      <c r="B1168" s="133"/>
      <c r="C1168" s="134"/>
    </row>
    <row r="1169" spans="1:3" s="131" customFormat="1" ht="11.25">
      <c r="A1169" s="132"/>
      <c r="B1169" s="133"/>
      <c r="C1169" s="134"/>
    </row>
    <row r="1170" spans="1:3" s="131" customFormat="1" ht="11.25">
      <c r="A1170" s="132"/>
      <c r="B1170" s="133"/>
      <c r="C1170" s="134"/>
    </row>
    <row r="1171" spans="1:3" s="131" customFormat="1" ht="11.25">
      <c r="A1171" s="132"/>
      <c r="B1171" s="133"/>
      <c r="C1171" s="134"/>
    </row>
    <row r="1172" spans="1:3" s="131" customFormat="1" ht="11.25">
      <c r="A1172" s="132"/>
      <c r="B1172" s="133"/>
      <c r="C1172" s="134"/>
    </row>
    <row r="1173" spans="1:3" s="131" customFormat="1" ht="11.25">
      <c r="A1173" s="132"/>
      <c r="B1173" s="133"/>
      <c r="C1173" s="134"/>
    </row>
    <row r="1174" spans="1:3" s="131" customFormat="1" ht="11.25">
      <c r="A1174" s="132"/>
      <c r="B1174" s="133"/>
      <c r="C1174" s="134"/>
    </row>
    <row r="1175" spans="1:3" s="131" customFormat="1" ht="11.25">
      <c r="A1175" s="132"/>
      <c r="B1175" s="133"/>
      <c r="C1175" s="134"/>
    </row>
    <row r="1176" spans="1:3" s="131" customFormat="1" ht="11.25">
      <c r="A1176" s="132"/>
      <c r="B1176" s="133"/>
      <c r="C1176" s="134"/>
    </row>
    <row r="1177" spans="1:3" s="131" customFormat="1" ht="11.25">
      <c r="A1177" s="132"/>
      <c r="B1177" s="133"/>
      <c r="C1177" s="134"/>
    </row>
    <row r="1178" spans="1:3" s="131" customFormat="1" ht="11.25">
      <c r="A1178" s="132"/>
      <c r="B1178" s="133"/>
      <c r="C1178" s="134"/>
    </row>
    <row r="1179" spans="1:3" s="131" customFormat="1" ht="11.25">
      <c r="A1179" s="132"/>
      <c r="B1179" s="133"/>
      <c r="C1179" s="134"/>
    </row>
    <row r="1180" spans="1:3" s="131" customFormat="1" ht="11.25">
      <c r="A1180" s="132"/>
      <c r="B1180" s="133"/>
      <c r="C1180" s="134"/>
    </row>
    <row r="1181" spans="1:3" s="131" customFormat="1" ht="11.25">
      <c r="A1181" s="132"/>
      <c r="B1181" s="133"/>
      <c r="C1181" s="134"/>
    </row>
    <row r="1182" spans="1:3" s="131" customFormat="1" ht="11.25">
      <c r="A1182" s="132"/>
      <c r="B1182" s="133"/>
      <c r="C1182" s="134"/>
    </row>
    <row r="1183" spans="1:3" s="131" customFormat="1" ht="11.25">
      <c r="A1183" s="132"/>
      <c r="B1183" s="133"/>
      <c r="C1183" s="134"/>
    </row>
    <row r="1184" spans="1:3" s="131" customFormat="1" ht="11.25">
      <c r="A1184" s="132"/>
      <c r="B1184" s="133"/>
      <c r="C1184" s="134"/>
    </row>
    <row r="1185" spans="1:3" s="131" customFormat="1" ht="11.25">
      <c r="A1185" s="132"/>
      <c r="B1185" s="133"/>
      <c r="C1185" s="134"/>
    </row>
    <row r="1186" spans="1:3" s="131" customFormat="1" ht="11.25">
      <c r="A1186" s="132"/>
      <c r="B1186" s="133"/>
      <c r="C1186" s="134"/>
    </row>
    <row r="1187" spans="1:3" s="131" customFormat="1" ht="11.25">
      <c r="A1187" s="132"/>
      <c r="B1187" s="133"/>
      <c r="C1187" s="134"/>
    </row>
    <row r="1188" spans="1:3" s="131" customFormat="1" ht="11.25">
      <c r="A1188" s="132"/>
      <c r="B1188" s="133"/>
      <c r="C1188" s="134"/>
    </row>
    <row r="1189" spans="1:3" s="131" customFormat="1" ht="11.25">
      <c r="A1189" s="132"/>
      <c r="B1189" s="133"/>
      <c r="C1189" s="134"/>
    </row>
    <row r="1190" spans="1:3" s="131" customFormat="1" ht="11.25">
      <c r="A1190" s="132"/>
      <c r="B1190" s="133"/>
      <c r="C1190" s="134"/>
    </row>
    <row r="1191" spans="1:3" s="131" customFormat="1" ht="11.25">
      <c r="A1191" s="132"/>
      <c r="B1191" s="133"/>
      <c r="C1191" s="134"/>
    </row>
    <row r="1192" spans="1:3" s="131" customFormat="1" ht="11.25">
      <c r="A1192" s="132"/>
      <c r="B1192" s="133"/>
      <c r="C1192" s="134"/>
    </row>
    <row r="1193" spans="1:3" s="131" customFormat="1" ht="11.25">
      <c r="A1193" s="132"/>
      <c r="B1193" s="133"/>
      <c r="C1193" s="134"/>
    </row>
    <row r="1194" spans="1:3" s="131" customFormat="1" ht="11.25">
      <c r="A1194" s="132"/>
      <c r="B1194" s="133"/>
      <c r="C1194" s="134"/>
    </row>
    <row r="1195" spans="1:3" s="131" customFormat="1" ht="11.25">
      <c r="A1195" s="132"/>
      <c r="B1195" s="133"/>
      <c r="C1195" s="134"/>
    </row>
    <row r="1196" spans="1:3" s="131" customFormat="1" ht="11.25">
      <c r="A1196" s="132"/>
      <c r="B1196" s="133"/>
      <c r="C1196" s="134"/>
    </row>
    <row r="1197" spans="1:3" s="131" customFormat="1" ht="11.25">
      <c r="A1197" s="132"/>
      <c r="B1197" s="133"/>
      <c r="C1197" s="134"/>
    </row>
    <row r="1198" spans="1:3" s="131" customFormat="1" ht="11.25">
      <c r="A1198" s="132"/>
      <c r="B1198" s="133"/>
      <c r="C1198" s="134"/>
    </row>
    <row r="1199" spans="1:3" s="131" customFormat="1" ht="11.25">
      <c r="A1199" s="132"/>
      <c r="B1199" s="133"/>
      <c r="C1199" s="134"/>
    </row>
    <row r="1200" spans="1:3" s="131" customFormat="1" ht="11.25">
      <c r="A1200" s="132"/>
      <c r="B1200" s="133"/>
      <c r="C1200" s="134"/>
    </row>
    <row r="1201" spans="1:3" s="131" customFormat="1" ht="11.25">
      <c r="A1201" s="132"/>
      <c r="B1201" s="133"/>
      <c r="C1201" s="134"/>
    </row>
    <row r="1202" spans="1:3" s="131" customFormat="1" ht="11.25">
      <c r="A1202" s="132"/>
      <c r="B1202" s="133"/>
      <c r="C1202" s="134"/>
    </row>
    <row r="1203" spans="1:3" s="131" customFormat="1" ht="11.25">
      <c r="A1203" s="132"/>
      <c r="B1203" s="133"/>
      <c r="C1203" s="134"/>
    </row>
    <row r="1204" spans="1:3" s="131" customFormat="1" ht="11.25">
      <c r="A1204" s="132"/>
      <c r="B1204" s="133"/>
      <c r="C1204" s="134"/>
    </row>
    <row r="1205" spans="1:3" s="131" customFormat="1" ht="11.25">
      <c r="A1205" s="132"/>
      <c r="B1205" s="133"/>
      <c r="C1205" s="134"/>
    </row>
    <row r="1206" spans="1:3" s="131" customFormat="1" ht="11.25">
      <c r="A1206" s="132"/>
      <c r="B1206" s="133"/>
      <c r="C1206" s="134"/>
    </row>
    <row r="1207" spans="1:3" s="131" customFormat="1" ht="11.25">
      <c r="A1207" s="132"/>
      <c r="B1207" s="133"/>
      <c r="C1207" s="134"/>
    </row>
    <row r="1208" spans="1:3" s="131" customFormat="1" ht="11.25">
      <c r="A1208" s="132"/>
      <c r="B1208" s="133"/>
      <c r="C1208" s="134"/>
    </row>
    <row r="1209" spans="1:3" s="131" customFormat="1" ht="11.25">
      <c r="A1209" s="132"/>
      <c r="B1209" s="133"/>
      <c r="C1209" s="134"/>
    </row>
    <row r="1210" spans="1:3" s="131" customFormat="1" ht="11.25">
      <c r="A1210" s="132"/>
      <c r="B1210" s="133"/>
      <c r="C1210" s="134"/>
    </row>
    <row r="1211" spans="1:3" s="131" customFormat="1" ht="11.25">
      <c r="A1211" s="132"/>
      <c r="B1211" s="133"/>
      <c r="C1211" s="134"/>
    </row>
    <row r="1212" spans="1:3" s="131" customFormat="1" ht="11.25">
      <c r="A1212" s="132"/>
      <c r="B1212" s="133"/>
      <c r="C1212" s="134"/>
    </row>
    <row r="1213" spans="1:3" s="131" customFormat="1" ht="11.25">
      <c r="A1213" s="132"/>
      <c r="B1213" s="133"/>
      <c r="C1213" s="134"/>
    </row>
    <row r="1214" spans="1:3" s="131" customFormat="1" ht="11.25">
      <c r="A1214" s="132"/>
      <c r="B1214" s="133"/>
      <c r="C1214" s="134"/>
    </row>
    <row r="1215" spans="1:3" s="131" customFormat="1" ht="11.25">
      <c r="A1215" s="132"/>
      <c r="B1215" s="133"/>
      <c r="C1215" s="134"/>
    </row>
    <row r="1216" spans="1:3" s="131" customFormat="1" ht="11.25">
      <c r="A1216" s="132"/>
      <c r="B1216" s="133"/>
      <c r="C1216" s="134"/>
    </row>
    <row r="1217" spans="1:3" s="131" customFormat="1" ht="11.25">
      <c r="A1217" s="132"/>
      <c r="B1217" s="133"/>
      <c r="C1217" s="134"/>
    </row>
    <row r="1218" spans="1:3" s="131" customFormat="1" ht="11.25">
      <c r="A1218" s="132"/>
      <c r="B1218" s="133"/>
      <c r="C1218" s="134"/>
    </row>
    <row r="1219" spans="1:3" s="131" customFormat="1" ht="11.25">
      <c r="A1219" s="132"/>
      <c r="B1219" s="133"/>
      <c r="C1219" s="134"/>
    </row>
    <row r="1220" spans="1:3" s="131" customFormat="1" ht="11.25">
      <c r="A1220" s="132"/>
      <c r="B1220" s="133"/>
      <c r="C1220" s="134"/>
    </row>
    <row r="1221" spans="1:3" s="131" customFormat="1" ht="11.25">
      <c r="A1221" s="132"/>
      <c r="B1221" s="133"/>
      <c r="C1221" s="134"/>
    </row>
    <row r="1222" spans="1:3" s="131" customFormat="1" ht="11.25">
      <c r="A1222" s="132"/>
      <c r="B1222" s="133"/>
      <c r="C1222" s="134"/>
    </row>
    <row r="1223" spans="1:3" s="131" customFormat="1" ht="11.25">
      <c r="A1223" s="132"/>
      <c r="B1223" s="133"/>
      <c r="C1223" s="134"/>
    </row>
    <row r="1224" spans="1:3" s="131" customFormat="1" ht="11.25">
      <c r="A1224" s="132"/>
      <c r="B1224" s="133"/>
      <c r="C1224" s="134"/>
    </row>
    <row r="1225" spans="1:3" s="131" customFormat="1" ht="11.25">
      <c r="A1225" s="132"/>
      <c r="B1225" s="133"/>
      <c r="C1225" s="134"/>
    </row>
    <row r="1226" spans="1:3" s="131" customFormat="1" ht="11.25">
      <c r="A1226" s="132"/>
      <c r="B1226" s="133"/>
      <c r="C1226" s="134"/>
    </row>
    <row r="1227" spans="1:3" s="131" customFormat="1" ht="11.25">
      <c r="A1227" s="132"/>
      <c r="B1227" s="133"/>
      <c r="C1227" s="134"/>
    </row>
    <row r="1228" spans="1:3" s="131" customFormat="1" ht="11.25">
      <c r="A1228" s="132"/>
      <c r="B1228" s="133"/>
      <c r="C1228" s="134"/>
    </row>
    <row r="1229" spans="1:3" s="131" customFormat="1" ht="11.25">
      <c r="A1229" s="132"/>
      <c r="B1229" s="133"/>
      <c r="C1229" s="134"/>
    </row>
    <row r="1230" spans="1:3" s="131" customFormat="1" ht="11.25">
      <c r="A1230" s="132"/>
      <c r="B1230" s="133"/>
      <c r="C1230" s="134"/>
    </row>
    <row r="1231" spans="1:3" s="131" customFormat="1" ht="11.25">
      <c r="A1231" s="132"/>
      <c r="B1231" s="133"/>
      <c r="C1231" s="134"/>
    </row>
    <row r="1232" spans="1:3" s="131" customFormat="1" ht="11.25">
      <c r="A1232" s="132"/>
      <c r="B1232" s="133"/>
      <c r="C1232" s="134"/>
    </row>
    <row r="1233" spans="1:3" s="131" customFormat="1" ht="11.25">
      <c r="A1233" s="132"/>
      <c r="B1233" s="133"/>
      <c r="C1233" s="134"/>
    </row>
    <row r="1234" spans="1:3" s="131" customFormat="1" ht="11.25">
      <c r="A1234" s="132"/>
      <c r="B1234" s="133"/>
      <c r="C1234" s="134"/>
    </row>
    <row r="1235" spans="1:3" s="131" customFormat="1" ht="11.25">
      <c r="A1235" s="132"/>
      <c r="B1235" s="133"/>
      <c r="C1235" s="134"/>
    </row>
    <row r="1236" spans="1:3" s="131" customFormat="1" ht="11.25">
      <c r="A1236" s="132"/>
      <c r="B1236" s="133"/>
      <c r="C1236" s="134"/>
    </row>
    <row r="1237" spans="1:3" s="131" customFormat="1" ht="11.25">
      <c r="A1237" s="132"/>
      <c r="B1237" s="133"/>
      <c r="C1237" s="134"/>
    </row>
    <row r="1238" spans="1:3" s="131" customFormat="1" ht="11.25">
      <c r="A1238" s="132"/>
      <c r="B1238" s="133"/>
      <c r="C1238" s="134"/>
    </row>
    <row r="1239" spans="1:3" s="131" customFormat="1" ht="11.25">
      <c r="A1239" s="132"/>
      <c r="B1239" s="133"/>
      <c r="C1239" s="134"/>
    </row>
    <row r="1240" spans="1:3" s="131" customFormat="1" ht="11.25">
      <c r="A1240" s="132"/>
      <c r="B1240" s="133"/>
      <c r="C1240" s="134"/>
    </row>
    <row r="1241" spans="1:3" s="131" customFormat="1" ht="11.25">
      <c r="A1241" s="132"/>
      <c r="B1241" s="133"/>
      <c r="C1241" s="134"/>
    </row>
    <row r="1242" spans="1:3" s="131" customFormat="1" ht="11.25">
      <c r="A1242" s="132"/>
      <c r="B1242" s="133"/>
      <c r="C1242" s="134"/>
    </row>
    <row r="1243" spans="1:3" s="131" customFormat="1" ht="11.25">
      <c r="A1243" s="132"/>
      <c r="B1243" s="133"/>
      <c r="C1243" s="134"/>
    </row>
    <row r="1244" spans="1:3" s="131" customFormat="1" ht="11.25">
      <c r="A1244" s="132"/>
      <c r="B1244" s="133"/>
      <c r="C1244" s="134"/>
    </row>
    <row r="1245" spans="1:3" s="131" customFormat="1" ht="11.25">
      <c r="A1245" s="132"/>
      <c r="B1245" s="133"/>
      <c r="C1245" s="134"/>
    </row>
    <row r="1246" spans="1:3" s="131" customFormat="1" ht="11.25">
      <c r="A1246" s="132"/>
      <c r="B1246" s="133"/>
      <c r="C1246" s="134"/>
    </row>
    <row r="1247" spans="1:3" s="131" customFormat="1" ht="11.25">
      <c r="A1247" s="132"/>
      <c r="B1247" s="133"/>
      <c r="C1247" s="134"/>
    </row>
    <row r="1248" spans="1:3" s="131" customFormat="1" ht="11.25">
      <c r="A1248" s="132"/>
      <c r="B1248" s="133"/>
      <c r="C1248" s="134"/>
    </row>
    <row r="1249" spans="1:3" s="131" customFormat="1" ht="11.25">
      <c r="A1249" s="132"/>
      <c r="B1249" s="133"/>
      <c r="C1249" s="134"/>
    </row>
    <row r="1250" spans="1:3" s="131" customFormat="1" ht="11.25">
      <c r="A1250" s="132"/>
      <c r="B1250" s="133"/>
      <c r="C1250" s="134"/>
    </row>
    <row r="1251" spans="1:3" s="131" customFormat="1" ht="11.25">
      <c r="A1251" s="132"/>
      <c r="B1251" s="133"/>
      <c r="C1251" s="134"/>
    </row>
    <row r="1252" spans="1:3" s="131" customFormat="1" ht="11.25">
      <c r="A1252" s="132"/>
      <c r="B1252" s="133"/>
      <c r="C1252" s="134"/>
    </row>
    <row r="1253" spans="1:3" s="131" customFormat="1" ht="11.25">
      <c r="A1253" s="132"/>
      <c r="B1253" s="133"/>
      <c r="C1253" s="134"/>
    </row>
    <row r="1254" spans="1:3" s="131" customFormat="1" ht="11.25">
      <c r="A1254" s="132"/>
      <c r="B1254" s="133"/>
      <c r="C1254" s="134"/>
    </row>
    <row r="1255" spans="1:3" s="131" customFormat="1" ht="11.25">
      <c r="A1255" s="132"/>
      <c r="B1255" s="133"/>
      <c r="C1255" s="134"/>
    </row>
    <row r="1256" spans="1:3" s="131" customFormat="1" ht="11.25">
      <c r="A1256" s="132"/>
      <c r="B1256" s="133"/>
      <c r="C1256" s="134"/>
    </row>
    <row r="1257" spans="1:3" s="131" customFormat="1" ht="11.25">
      <c r="A1257" s="132"/>
      <c r="B1257" s="133"/>
      <c r="C1257" s="134"/>
    </row>
    <row r="1258" spans="1:3" s="131" customFormat="1" ht="11.25">
      <c r="A1258" s="132"/>
      <c r="B1258" s="133"/>
      <c r="C1258" s="134"/>
    </row>
    <row r="1259" spans="1:3" s="131" customFormat="1" ht="11.25">
      <c r="A1259" s="132"/>
      <c r="B1259" s="133"/>
      <c r="C1259" s="134"/>
    </row>
    <row r="1260" spans="1:3" s="131" customFormat="1" ht="11.25">
      <c r="A1260" s="132"/>
      <c r="B1260" s="133"/>
      <c r="C1260" s="134"/>
    </row>
    <row r="1261" spans="1:3" s="131" customFormat="1" ht="11.25">
      <c r="A1261" s="132"/>
      <c r="B1261" s="133"/>
      <c r="C1261" s="134"/>
    </row>
    <row r="1262" spans="1:3" s="131" customFormat="1" ht="11.25">
      <c r="A1262" s="132"/>
      <c r="B1262" s="133"/>
      <c r="C1262" s="134"/>
    </row>
    <row r="1263" spans="1:3" s="131" customFormat="1" ht="11.25">
      <c r="A1263" s="132"/>
      <c r="B1263" s="133"/>
      <c r="C1263" s="134"/>
    </row>
    <row r="1264" spans="1:3" s="131" customFormat="1" ht="11.25">
      <c r="A1264" s="132"/>
      <c r="B1264" s="133"/>
      <c r="C1264" s="134"/>
    </row>
    <row r="1265" spans="1:3" s="131" customFormat="1" ht="11.25">
      <c r="A1265" s="132"/>
      <c r="B1265" s="133"/>
      <c r="C1265" s="134"/>
    </row>
    <row r="1266" spans="1:3" s="131" customFormat="1" ht="11.25">
      <c r="A1266" s="132"/>
      <c r="B1266" s="133"/>
      <c r="C1266" s="134"/>
    </row>
    <row r="1267" spans="1:3" s="131" customFormat="1" ht="11.25">
      <c r="A1267" s="132"/>
      <c r="B1267" s="133"/>
      <c r="C1267" s="134"/>
    </row>
    <row r="1268" spans="1:3" s="131" customFormat="1" ht="11.25">
      <c r="A1268" s="132"/>
      <c r="B1268" s="133"/>
      <c r="C1268" s="134"/>
    </row>
    <row r="1269" spans="1:3" s="131" customFormat="1" ht="11.25">
      <c r="A1269" s="132"/>
      <c r="B1269" s="133"/>
      <c r="C1269" s="134"/>
    </row>
    <row r="1270" spans="1:3" s="131" customFormat="1" ht="11.25">
      <c r="A1270" s="132"/>
      <c r="B1270" s="133"/>
      <c r="C1270" s="134"/>
    </row>
    <row r="1271" spans="1:3" s="131" customFormat="1" ht="11.25">
      <c r="A1271" s="132"/>
      <c r="B1271" s="133"/>
      <c r="C1271" s="134"/>
    </row>
    <row r="1272" spans="1:3" s="131" customFormat="1" ht="11.25">
      <c r="A1272" s="132"/>
      <c r="B1272" s="133"/>
      <c r="C1272" s="134"/>
    </row>
    <row r="1273" spans="1:3" s="131" customFormat="1" ht="11.25">
      <c r="A1273" s="132"/>
      <c r="B1273" s="133"/>
      <c r="C1273" s="134"/>
    </row>
    <row r="1274" spans="1:3" s="131" customFormat="1" ht="11.25">
      <c r="A1274" s="132"/>
      <c r="B1274" s="133"/>
      <c r="C1274" s="134"/>
    </row>
    <row r="1275" spans="1:3" s="131" customFormat="1" ht="11.25">
      <c r="A1275" s="132"/>
      <c r="B1275" s="133"/>
      <c r="C1275" s="134"/>
    </row>
    <row r="1276" spans="1:3" s="131" customFormat="1" ht="11.25">
      <c r="A1276" s="132"/>
      <c r="B1276" s="133"/>
      <c r="C1276" s="134"/>
    </row>
    <row r="1277" spans="1:3" s="131" customFormat="1" ht="11.25">
      <c r="A1277" s="132"/>
      <c r="B1277" s="133"/>
      <c r="C1277" s="134"/>
    </row>
    <row r="1278" spans="1:3" s="131" customFormat="1" ht="11.25">
      <c r="A1278" s="132"/>
      <c r="B1278" s="133"/>
      <c r="C1278" s="134"/>
    </row>
    <row r="1279" spans="1:3" s="131" customFormat="1" ht="11.25">
      <c r="A1279" s="132"/>
      <c r="B1279" s="133"/>
      <c r="C1279" s="134"/>
    </row>
    <row r="1280" spans="1:3" s="131" customFormat="1" ht="11.25">
      <c r="A1280" s="132"/>
      <c r="B1280" s="133"/>
      <c r="C1280" s="134"/>
    </row>
    <row r="1281" spans="1:3" s="131" customFormat="1" ht="11.25">
      <c r="A1281" s="132"/>
      <c r="B1281" s="133"/>
      <c r="C1281" s="134"/>
    </row>
    <row r="1282" spans="1:3" s="131" customFormat="1" ht="11.25">
      <c r="A1282" s="132"/>
      <c r="B1282" s="133"/>
      <c r="C1282" s="134"/>
    </row>
    <row r="1283" spans="1:3" s="131" customFormat="1" ht="11.25">
      <c r="A1283" s="132"/>
      <c r="B1283" s="133"/>
      <c r="C1283" s="134"/>
    </row>
    <row r="1284" spans="1:3" s="131" customFormat="1" ht="11.25">
      <c r="A1284" s="132"/>
      <c r="B1284" s="133"/>
      <c r="C1284" s="134"/>
    </row>
    <row r="1285" spans="1:3" s="131" customFormat="1" ht="11.25">
      <c r="A1285" s="132"/>
      <c r="B1285" s="133"/>
      <c r="C1285" s="134"/>
    </row>
    <row r="1286" spans="1:3" s="131" customFormat="1" ht="11.25">
      <c r="A1286" s="132"/>
      <c r="B1286" s="133"/>
      <c r="C1286" s="134"/>
    </row>
    <row r="1287" spans="1:3" s="131" customFormat="1" ht="11.25">
      <c r="A1287" s="132"/>
      <c r="B1287" s="133"/>
      <c r="C1287" s="134"/>
    </row>
    <row r="1288" spans="1:3" s="131" customFormat="1" ht="11.25">
      <c r="A1288" s="132"/>
      <c r="B1288" s="133"/>
      <c r="C1288" s="134"/>
    </row>
    <row r="1289" spans="1:3" s="131" customFormat="1" ht="11.25">
      <c r="A1289" s="132"/>
      <c r="B1289" s="133"/>
      <c r="C1289" s="134"/>
    </row>
    <row r="1290" spans="1:3" s="131" customFormat="1" ht="11.25">
      <c r="A1290" s="132"/>
      <c r="B1290" s="133"/>
      <c r="C1290" s="134"/>
    </row>
    <row r="1291" spans="1:3" s="131" customFormat="1" ht="11.25">
      <c r="A1291" s="132"/>
      <c r="B1291" s="133"/>
      <c r="C1291" s="134"/>
    </row>
    <row r="1292" spans="1:3" s="131" customFormat="1" ht="11.25">
      <c r="A1292" s="132"/>
      <c r="B1292" s="133"/>
      <c r="C1292" s="134"/>
    </row>
    <row r="1293" spans="1:3" s="131" customFormat="1" ht="11.25">
      <c r="A1293" s="132"/>
      <c r="B1293" s="133"/>
      <c r="C1293" s="134"/>
    </row>
    <row r="1294" spans="1:3" s="131" customFormat="1" ht="11.25">
      <c r="A1294" s="132"/>
      <c r="B1294" s="133"/>
      <c r="C1294" s="134"/>
    </row>
    <row r="1295" spans="1:3" s="131" customFormat="1" ht="11.25">
      <c r="A1295" s="132"/>
      <c r="B1295" s="133"/>
      <c r="C1295" s="134"/>
    </row>
    <row r="1296" spans="1:3" s="131" customFormat="1" ht="11.25">
      <c r="A1296" s="132"/>
      <c r="B1296" s="133"/>
      <c r="C1296" s="134"/>
    </row>
    <row r="1297" spans="1:3" s="131" customFormat="1" ht="11.25">
      <c r="A1297" s="132"/>
      <c r="B1297" s="133"/>
      <c r="C1297" s="134"/>
    </row>
    <row r="1298" spans="1:3" s="131" customFormat="1" ht="11.25">
      <c r="A1298" s="132"/>
      <c r="B1298" s="133"/>
      <c r="C1298" s="134"/>
    </row>
    <row r="1299" spans="1:3" s="131" customFormat="1" ht="11.25">
      <c r="A1299" s="132"/>
      <c r="B1299" s="133"/>
      <c r="C1299" s="134"/>
    </row>
    <row r="1300" spans="1:3" s="131" customFormat="1" ht="11.25">
      <c r="A1300" s="132"/>
      <c r="B1300" s="133"/>
      <c r="C1300" s="134"/>
    </row>
    <row r="1301" spans="1:3" s="131" customFormat="1" ht="11.25">
      <c r="A1301" s="132"/>
      <c r="B1301" s="133"/>
      <c r="C1301" s="134"/>
    </row>
    <row r="1302" spans="1:3" s="131" customFormat="1" ht="11.25">
      <c r="A1302" s="132"/>
      <c r="B1302" s="133"/>
      <c r="C1302" s="134"/>
    </row>
    <row r="1303" spans="1:3" s="131" customFormat="1" ht="11.25">
      <c r="A1303" s="132"/>
      <c r="B1303" s="133"/>
      <c r="C1303" s="134"/>
    </row>
    <row r="1304" spans="1:3" s="131" customFormat="1" ht="11.25">
      <c r="A1304" s="132"/>
      <c r="B1304" s="133"/>
      <c r="C1304" s="134"/>
    </row>
    <row r="1305" spans="1:3" s="131" customFormat="1" ht="11.25">
      <c r="A1305" s="132"/>
      <c r="B1305" s="133"/>
      <c r="C1305" s="134"/>
    </row>
    <row r="1306" spans="1:3" s="131" customFormat="1" ht="11.25">
      <c r="A1306" s="132"/>
      <c r="B1306" s="133"/>
      <c r="C1306" s="134"/>
    </row>
    <row r="1307" spans="1:3" s="131" customFormat="1" ht="11.25">
      <c r="A1307" s="132"/>
      <c r="B1307" s="133"/>
      <c r="C1307" s="134"/>
    </row>
    <row r="1308" spans="1:3" s="131" customFormat="1" ht="11.25">
      <c r="A1308" s="132"/>
      <c r="B1308" s="133"/>
      <c r="C1308" s="134"/>
    </row>
    <row r="1309" spans="1:3" s="131" customFormat="1" ht="11.25">
      <c r="A1309" s="132"/>
      <c r="B1309" s="133"/>
      <c r="C1309" s="134"/>
    </row>
    <row r="1310" spans="1:3" s="131" customFormat="1" ht="11.25">
      <c r="A1310" s="132"/>
      <c r="B1310" s="133"/>
      <c r="C1310" s="134"/>
    </row>
    <row r="1311" spans="1:3" s="131" customFormat="1" ht="11.25">
      <c r="A1311" s="132"/>
      <c r="B1311" s="133"/>
      <c r="C1311" s="134"/>
    </row>
    <row r="1312" spans="1:3" s="131" customFormat="1" ht="11.25">
      <c r="A1312" s="132"/>
      <c r="B1312" s="133"/>
      <c r="C1312" s="134"/>
    </row>
    <row r="1313" spans="1:3" s="131" customFormat="1" ht="11.25">
      <c r="A1313" s="132"/>
      <c r="B1313" s="133"/>
      <c r="C1313" s="134"/>
    </row>
    <row r="1314" spans="1:3" s="131" customFormat="1" ht="11.25">
      <c r="A1314" s="132"/>
      <c r="B1314" s="133"/>
      <c r="C1314" s="134"/>
    </row>
    <row r="1315" spans="1:3" s="131" customFormat="1" ht="11.25">
      <c r="A1315" s="132"/>
      <c r="B1315" s="133"/>
      <c r="C1315" s="134"/>
    </row>
    <row r="1316" spans="1:3" s="131" customFormat="1" ht="11.25">
      <c r="A1316" s="132"/>
      <c r="B1316" s="133"/>
      <c r="C1316" s="134"/>
    </row>
    <row r="1317" spans="1:3" s="131" customFormat="1" ht="11.25">
      <c r="A1317" s="132"/>
      <c r="B1317" s="133"/>
      <c r="C1317" s="134"/>
    </row>
    <row r="1318" spans="1:3" s="131" customFormat="1" ht="11.25">
      <c r="A1318" s="132"/>
      <c r="B1318" s="133"/>
      <c r="C1318" s="134"/>
    </row>
    <row r="1319" spans="1:3" s="131" customFormat="1" ht="11.25">
      <c r="A1319" s="132"/>
      <c r="B1319" s="133"/>
      <c r="C1319" s="134"/>
    </row>
    <row r="1320" spans="1:3" s="131" customFormat="1" ht="11.25">
      <c r="A1320" s="132"/>
      <c r="B1320" s="133"/>
      <c r="C1320" s="134"/>
    </row>
    <row r="1321" spans="1:3" s="131" customFormat="1" ht="11.25">
      <c r="A1321" s="132"/>
      <c r="B1321" s="133"/>
      <c r="C1321" s="134"/>
    </row>
    <row r="1322" spans="1:3" s="131" customFormat="1" ht="11.25">
      <c r="A1322" s="132"/>
      <c r="B1322" s="133"/>
      <c r="C1322" s="134"/>
    </row>
    <row r="1323" spans="1:3" s="131" customFormat="1" ht="11.25">
      <c r="A1323" s="132"/>
      <c r="B1323" s="133"/>
      <c r="C1323" s="134"/>
    </row>
    <row r="1324" spans="1:3" s="131" customFormat="1" ht="11.25">
      <c r="A1324" s="132"/>
      <c r="B1324" s="133"/>
      <c r="C1324" s="134"/>
    </row>
    <row r="1325" spans="1:3" s="131" customFormat="1" ht="11.25">
      <c r="A1325" s="132"/>
      <c r="B1325" s="133"/>
      <c r="C1325" s="134"/>
    </row>
    <row r="1326" spans="1:3" s="131" customFormat="1" ht="11.25">
      <c r="A1326" s="132"/>
      <c r="B1326" s="133"/>
      <c r="C1326" s="134"/>
    </row>
    <row r="1327" spans="1:3" s="131" customFormat="1" ht="11.25">
      <c r="A1327" s="132"/>
      <c r="B1327" s="133"/>
      <c r="C1327" s="134"/>
    </row>
    <row r="1328" spans="1:3" s="131" customFormat="1" ht="11.25">
      <c r="A1328" s="132"/>
      <c r="B1328" s="133"/>
      <c r="C1328" s="134"/>
    </row>
    <row r="1329" spans="1:3" s="131" customFormat="1" ht="11.25">
      <c r="A1329" s="132"/>
      <c r="B1329" s="133"/>
      <c r="C1329" s="134"/>
    </row>
    <row r="1330" spans="1:3" s="131" customFormat="1" ht="11.25">
      <c r="A1330" s="132"/>
      <c r="B1330" s="133"/>
      <c r="C1330" s="134"/>
    </row>
    <row r="1331" spans="1:3" s="131" customFormat="1" ht="11.25">
      <c r="A1331" s="132"/>
      <c r="B1331" s="133"/>
      <c r="C1331" s="134"/>
    </row>
    <row r="1332" spans="1:3" s="131" customFormat="1" ht="11.25">
      <c r="A1332" s="132"/>
      <c r="B1332" s="133"/>
      <c r="C1332" s="134"/>
    </row>
    <row r="1333" spans="1:3" s="131" customFormat="1" ht="11.25">
      <c r="A1333" s="132"/>
      <c r="B1333" s="133"/>
      <c r="C1333" s="134"/>
    </row>
    <row r="1334" spans="1:3" s="131" customFormat="1" ht="11.25">
      <c r="A1334" s="132"/>
      <c r="B1334" s="133"/>
      <c r="C1334" s="134"/>
    </row>
    <row r="1335" spans="1:3" s="131" customFormat="1" ht="11.25">
      <c r="A1335" s="132"/>
      <c r="B1335" s="133"/>
      <c r="C1335" s="134"/>
    </row>
    <row r="1336" spans="1:3" s="131" customFormat="1" ht="11.25">
      <c r="A1336" s="132"/>
      <c r="B1336" s="133"/>
      <c r="C1336" s="134"/>
    </row>
    <row r="1337" spans="1:3" s="131" customFormat="1" ht="11.25">
      <c r="A1337" s="132"/>
      <c r="B1337" s="133"/>
      <c r="C1337" s="134"/>
    </row>
    <row r="1338" spans="1:3" s="131" customFormat="1" ht="11.25">
      <c r="A1338" s="132"/>
      <c r="B1338" s="133"/>
      <c r="C1338" s="134"/>
    </row>
    <row r="1339" spans="1:3" s="131" customFormat="1" ht="11.25">
      <c r="A1339" s="132"/>
      <c r="B1339" s="133"/>
      <c r="C1339" s="134"/>
    </row>
    <row r="1340" spans="1:3" s="131" customFormat="1" ht="11.25">
      <c r="A1340" s="132"/>
      <c r="B1340" s="133"/>
      <c r="C1340" s="134"/>
    </row>
    <row r="1341" spans="1:3" s="131" customFormat="1" ht="11.25">
      <c r="A1341" s="132"/>
      <c r="B1341" s="133"/>
      <c r="C1341" s="134"/>
    </row>
    <row r="1342" spans="1:3" s="131" customFormat="1" ht="11.25">
      <c r="A1342" s="132"/>
      <c r="B1342" s="133"/>
      <c r="C1342" s="134"/>
    </row>
    <row r="1343" spans="1:3" s="131" customFormat="1" ht="11.25">
      <c r="A1343" s="132"/>
      <c r="B1343" s="133"/>
      <c r="C1343" s="134"/>
    </row>
    <row r="1344" spans="1:3" s="131" customFormat="1" ht="11.25">
      <c r="A1344" s="132"/>
      <c r="B1344" s="133"/>
      <c r="C1344" s="134"/>
    </row>
    <row r="1345" spans="1:3" s="131" customFormat="1" ht="11.25">
      <c r="A1345" s="132"/>
      <c r="B1345" s="133"/>
      <c r="C1345" s="134"/>
    </row>
    <row r="1346" spans="1:3" s="131" customFormat="1" ht="11.25">
      <c r="A1346" s="132"/>
      <c r="B1346" s="133"/>
      <c r="C1346" s="134"/>
    </row>
    <row r="1347" spans="1:3" s="131" customFormat="1" ht="11.25">
      <c r="A1347" s="132"/>
      <c r="B1347" s="133"/>
      <c r="C1347" s="134"/>
    </row>
    <row r="1348" spans="1:3" s="131" customFormat="1" ht="11.25">
      <c r="A1348" s="132"/>
      <c r="B1348" s="133"/>
      <c r="C1348" s="134"/>
    </row>
    <row r="1349" spans="1:3" s="131" customFormat="1" ht="11.25">
      <c r="A1349" s="132"/>
      <c r="B1349" s="133"/>
      <c r="C1349" s="134"/>
    </row>
    <row r="1350" spans="1:3" s="131" customFormat="1" ht="11.25">
      <c r="A1350" s="132"/>
      <c r="B1350" s="133"/>
      <c r="C1350" s="134"/>
    </row>
    <row r="1351" spans="1:3" s="131" customFormat="1" ht="11.25">
      <c r="A1351" s="132"/>
      <c r="B1351" s="133"/>
      <c r="C1351" s="134"/>
    </row>
    <row r="1352" spans="1:3" s="131" customFormat="1" ht="11.25">
      <c r="A1352" s="132"/>
      <c r="B1352" s="133"/>
      <c r="C1352" s="134"/>
    </row>
    <row r="1353" spans="1:3" s="131" customFormat="1" ht="11.25">
      <c r="A1353" s="132"/>
      <c r="B1353" s="133"/>
      <c r="C1353" s="134"/>
    </row>
    <row r="1354" spans="1:3" s="131" customFormat="1" ht="11.25">
      <c r="A1354" s="132"/>
      <c r="B1354" s="133"/>
      <c r="C1354" s="134"/>
    </row>
    <row r="1355" spans="1:3" s="131" customFormat="1" ht="11.25">
      <c r="A1355" s="132"/>
      <c r="B1355" s="133"/>
      <c r="C1355" s="134"/>
    </row>
    <row r="1356" spans="1:3" s="131" customFormat="1" ht="11.25">
      <c r="A1356" s="132"/>
      <c r="B1356" s="133"/>
      <c r="C1356" s="134"/>
    </row>
    <row r="1357" spans="1:3" s="131" customFormat="1" ht="11.25">
      <c r="A1357" s="132"/>
      <c r="B1357" s="133"/>
      <c r="C1357" s="134"/>
    </row>
    <row r="1358" spans="1:3" s="131" customFormat="1" ht="11.25">
      <c r="A1358" s="132"/>
      <c r="B1358" s="133"/>
      <c r="C1358" s="134"/>
    </row>
    <row r="1359" spans="1:3" s="131" customFormat="1" ht="11.25">
      <c r="A1359" s="132"/>
      <c r="B1359" s="133"/>
      <c r="C1359" s="134"/>
    </row>
    <row r="1360" spans="1:3" s="131" customFormat="1" ht="11.25">
      <c r="A1360" s="132"/>
      <c r="B1360" s="133"/>
      <c r="C1360" s="134"/>
    </row>
    <row r="1361" spans="1:3" s="131" customFormat="1" ht="11.25">
      <c r="A1361" s="132"/>
      <c r="B1361" s="133"/>
      <c r="C1361" s="134"/>
    </row>
    <row r="1362" spans="1:3" s="131" customFormat="1" ht="11.25">
      <c r="A1362" s="132"/>
      <c r="B1362" s="133"/>
      <c r="C1362" s="134"/>
    </row>
    <row r="1363" spans="1:3" s="131" customFormat="1" ht="11.25">
      <c r="A1363" s="132"/>
      <c r="B1363" s="133"/>
      <c r="C1363" s="134"/>
    </row>
    <row r="1364" spans="1:3" s="131" customFormat="1" ht="11.25">
      <c r="A1364" s="132"/>
      <c r="B1364" s="133"/>
      <c r="C1364" s="134"/>
    </row>
    <row r="1365" spans="1:3" s="131" customFormat="1" ht="11.25">
      <c r="A1365" s="132"/>
      <c r="B1365" s="133"/>
      <c r="C1365" s="134"/>
    </row>
    <row r="1366" spans="1:3" s="131" customFormat="1" ht="11.25">
      <c r="A1366" s="132"/>
      <c r="B1366" s="133"/>
      <c r="C1366" s="134"/>
    </row>
    <row r="1367" spans="1:3" s="131" customFormat="1" ht="11.25">
      <c r="A1367" s="132"/>
      <c r="B1367" s="133"/>
      <c r="C1367" s="134"/>
    </row>
    <row r="1368" spans="1:3" s="131" customFormat="1" ht="11.25">
      <c r="A1368" s="132"/>
      <c r="B1368" s="133"/>
      <c r="C1368" s="134"/>
    </row>
    <row r="1369" spans="1:3" s="131" customFormat="1" ht="11.25">
      <c r="A1369" s="132"/>
      <c r="B1369" s="133"/>
      <c r="C1369" s="134"/>
    </row>
    <row r="1370" spans="1:3" s="131" customFormat="1" ht="11.25">
      <c r="A1370" s="132"/>
      <c r="B1370" s="133"/>
      <c r="C1370" s="134"/>
    </row>
    <row r="1371" spans="1:3" s="131" customFormat="1" ht="11.25">
      <c r="A1371" s="132"/>
      <c r="B1371" s="133"/>
      <c r="C1371" s="134"/>
    </row>
    <row r="1372" spans="1:3" s="131" customFormat="1" ht="11.25">
      <c r="A1372" s="132"/>
      <c r="B1372" s="133"/>
      <c r="C1372" s="134"/>
    </row>
    <row r="1373" spans="1:3" s="131" customFormat="1" ht="11.25">
      <c r="A1373" s="132"/>
      <c r="B1373" s="133"/>
      <c r="C1373" s="134"/>
    </row>
    <row r="1374" spans="1:3" s="131" customFormat="1" ht="11.25">
      <c r="A1374" s="132"/>
      <c r="B1374" s="133"/>
      <c r="C1374" s="134"/>
    </row>
    <row r="1375" spans="1:3" s="131" customFormat="1" ht="11.25">
      <c r="A1375" s="132"/>
      <c r="B1375" s="133"/>
      <c r="C1375" s="134"/>
    </row>
    <row r="1376" spans="1:3" s="131" customFormat="1" ht="11.25">
      <c r="A1376" s="132"/>
      <c r="B1376" s="133"/>
      <c r="C1376" s="134"/>
    </row>
    <row r="1377" spans="1:3" s="131" customFormat="1" ht="11.25">
      <c r="A1377" s="132"/>
      <c r="B1377" s="133"/>
      <c r="C1377" s="134"/>
    </row>
    <row r="1378" spans="1:3" s="131" customFormat="1" ht="11.25">
      <c r="A1378" s="132"/>
      <c r="B1378" s="133"/>
      <c r="C1378" s="134"/>
    </row>
    <row r="1379" spans="1:3" s="131" customFormat="1" ht="11.25">
      <c r="A1379" s="132"/>
      <c r="B1379" s="133"/>
      <c r="C1379" s="134"/>
    </row>
    <row r="1380" spans="1:3" s="131" customFormat="1" ht="11.25">
      <c r="A1380" s="132"/>
      <c r="B1380" s="133"/>
      <c r="C1380" s="134"/>
    </row>
    <row r="1381" spans="1:3" s="131" customFormat="1" ht="11.25">
      <c r="A1381" s="132"/>
      <c r="B1381" s="133"/>
      <c r="C1381" s="134"/>
    </row>
    <row r="1382" spans="1:3" s="131" customFormat="1" ht="11.25">
      <c r="A1382" s="132"/>
      <c r="B1382" s="133"/>
      <c r="C1382" s="134"/>
    </row>
    <row r="1383" spans="1:3" s="131" customFormat="1" ht="11.25">
      <c r="A1383" s="132"/>
      <c r="B1383" s="133"/>
      <c r="C1383" s="134"/>
    </row>
    <row r="1384" spans="1:3" s="131" customFormat="1" ht="11.25">
      <c r="A1384" s="132"/>
      <c r="B1384" s="133"/>
      <c r="C1384" s="134"/>
    </row>
    <row r="1385" spans="1:3" s="131" customFormat="1" ht="11.25">
      <c r="A1385" s="132"/>
      <c r="B1385" s="133"/>
      <c r="C1385" s="134"/>
    </row>
    <row r="1386" spans="1:3" s="131" customFormat="1" ht="11.25">
      <c r="A1386" s="132"/>
      <c r="B1386" s="133"/>
      <c r="C1386" s="134"/>
    </row>
    <row r="1387" spans="1:3" s="131" customFormat="1" ht="11.25">
      <c r="A1387" s="132"/>
      <c r="B1387" s="133"/>
      <c r="C1387" s="134"/>
    </row>
    <row r="1388" spans="1:3" s="131" customFormat="1" ht="11.25">
      <c r="A1388" s="132"/>
      <c r="B1388" s="133"/>
      <c r="C1388" s="134"/>
    </row>
    <row r="1389" spans="1:3" s="131" customFormat="1" ht="11.25">
      <c r="A1389" s="132"/>
      <c r="B1389" s="133"/>
      <c r="C1389" s="134"/>
    </row>
    <row r="1390" spans="1:3" s="131" customFormat="1" ht="11.25">
      <c r="A1390" s="132"/>
      <c r="B1390" s="133"/>
      <c r="C1390" s="134"/>
    </row>
    <row r="1391" spans="1:3" s="131" customFormat="1" ht="11.25">
      <c r="A1391" s="132"/>
      <c r="B1391" s="133"/>
      <c r="C1391" s="134"/>
    </row>
    <row r="1392" spans="1:3" s="131" customFormat="1" ht="11.25">
      <c r="A1392" s="132"/>
      <c r="B1392" s="133"/>
      <c r="C1392" s="134"/>
    </row>
    <row r="1393" spans="1:3" s="131" customFormat="1" ht="11.25">
      <c r="A1393" s="132"/>
      <c r="B1393" s="133"/>
      <c r="C1393" s="134"/>
    </row>
    <row r="1394" spans="1:3" s="131" customFormat="1" ht="11.25">
      <c r="A1394" s="132"/>
      <c r="B1394" s="133"/>
      <c r="C1394" s="134"/>
    </row>
    <row r="1395" spans="1:3" s="131" customFormat="1" ht="11.25">
      <c r="A1395" s="132"/>
      <c r="B1395" s="133"/>
      <c r="C1395" s="134"/>
    </row>
    <row r="1396" spans="1:3" s="131" customFormat="1" ht="11.25">
      <c r="A1396" s="132"/>
      <c r="B1396" s="133"/>
      <c r="C1396" s="134"/>
    </row>
    <row r="1397" spans="1:3" s="131" customFormat="1" ht="11.25">
      <c r="A1397" s="132"/>
      <c r="B1397" s="133"/>
      <c r="C1397" s="134"/>
    </row>
    <row r="1398" spans="1:3" s="131" customFormat="1" ht="11.25">
      <c r="A1398" s="132"/>
      <c r="B1398" s="133"/>
      <c r="C1398" s="134"/>
    </row>
    <row r="1399" spans="1:3" s="131" customFormat="1" ht="11.25">
      <c r="A1399" s="132"/>
      <c r="B1399" s="133"/>
      <c r="C1399" s="134"/>
    </row>
    <row r="1400" spans="1:3" s="131" customFormat="1" ht="11.25">
      <c r="A1400" s="132"/>
      <c r="B1400" s="133"/>
      <c r="C1400" s="134"/>
    </row>
    <row r="1401" spans="1:3" s="131" customFormat="1" ht="11.25">
      <c r="A1401" s="132"/>
      <c r="B1401" s="133"/>
      <c r="C1401" s="134"/>
    </row>
    <row r="1402" spans="1:3" s="131" customFormat="1" ht="11.25">
      <c r="A1402" s="132"/>
      <c r="B1402" s="133"/>
      <c r="C1402" s="134"/>
    </row>
    <row r="1403" spans="1:3" s="131" customFormat="1" ht="11.25">
      <c r="A1403" s="132"/>
      <c r="B1403" s="133"/>
      <c r="C1403" s="134"/>
    </row>
    <row r="1404" spans="1:3" s="131" customFormat="1" ht="11.25">
      <c r="A1404" s="132"/>
      <c r="B1404" s="133"/>
      <c r="C1404" s="134"/>
    </row>
    <row r="1405" spans="1:3" s="131" customFormat="1" ht="11.25">
      <c r="A1405" s="132"/>
      <c r="B1405" s="133"/>
      <c r="C1405" s="134"/>
    </row>
    <row r="1406" spans="1:3" s="131" customFormat="1" ht="11.25">
      <c r="A1406" s="132"/>
      <c r="B1406" s="133"/>
      <c r="C1406" s="134"/>
    </row>
    <row r="1407" spans="1:3" s="131" customFormat="1" ht="11.25">
      <c r="A1407" s="132"/>
      <c r="B1407" s="133"/>
      <c r="C1407" s="134"/>
    </row>
    <row r="1408" spans="1:3" s="131" customFormat="1" ht="11.25">
      <c r="A1408" s="132"/>
      <c r="B1408" s="133"/>
      <c r="C1408" s="134"/>
    </row>
    <row r="1409" spans="1:3" s="131" customFormat="1" ht="11.25">
      <c r="A1409" s="132"/>
      <c r="B1409" s="133"/>
      <c r="C1409" s="134"/>
    </row>
    <row r="1410" spans="1:3" s="131" customFormat="1" ht="11.25">
      <c r="A1410" s="132"/>
      <c r="B1410" s="133"/>
      <c r="C1410" s="134"/>
    </row>
    <row r="1411" spans="1:3" s="131" customFormat="1" ht="11.25">
      <c r="A1411" s="132"/>
      <c r="B1411" s="133"/>
      <c r="C1411" s="134"/>
    </row>
    <row r="1412" spans="1:3" s="131" customFormat="1" ht="11.25">
      <c r="A1412" s="132"/>
      <c r="B1412" s="133"/>
      <c r="C1412" s="134"/>
    </row>
    <row r="1413" spans="1:3" s="131" customFormat="1" ht="11.25">
      <c r="A1413" s="132"/>
      <c r="B1413" s="133"/>
      <c r="C1413" s="134"/>
    </row>
    <row r="1414" spans="1:3" s="131" customFormat="1" ht="11.25">
      <c r="A1414" s="132"/>
      <c r="B1414" s="133"/>
      <c r="C1414" s="134"/>
    </row>
    <row r="1415" spans="1:3" s="131" customFormat="1" ht="11.25">
      <c r="A1415" s="132"/>
      <c r="B1415" s="133"/>
      <c r="C1415" s="134"/>
    </row>
    <row r="1416" spans="1:3" s="131" customFormat="1" ht="11.25">
      <c r="A1416" s="132"/>
      <c r="B1416" s="133"/>
      <c r="C1416" s="134"/>
    </row>
    <row r="1417" spans="1:3" s="131" customFormat="1" ht="11.25">
      <c r="A1417" s="132"/>
      <c r="B1417" s="133"/>
      <c r="C1417" s="134"/>
    </row>
    <row r="1418" spans="1:3" s="131" customFormat="1" ht="11.25">
      <c r="A1418" s="132"/>
      <c r="B1418" s="133"/>
      <c r="C1418" s="134"/>
    </row>
    <row r="1419" spans="1:3" s="131" customFormat="1" ht="11.25">
      <c r="A1419" s="132"/>
      <c r="B1419" s="133"/>
      <c r="C1419" s="134"/>
    </row>
    <row r="1420" spans="1:3" s="131" customFormat="1" ht="11.25">
      <c r="A1420" s="132"/>
      <c r="B1420" s="133"/>
      <c r="C1420" s="134"/>
    </row>
    <row r="1421" spans="1:3" s="131" customFormat="1" ht="11.25">
      <c r="A1421" s="132"/>
      <c r="B1421" s="133"/>
      <c r="C1421" s="134"/>
    </row>
    <row r="1422" spans="1:3" s="131" customFormat="1" ht="11.25">
      <c r="A1422" s="132"/>
      <c r="B1422" s="133"/>
      <c r="C1422" s="134"/>
    </row>
    <row r="1423" spans="1:3" s="131" customFormat="1" ht="11.25">
      <c r="A1423" s="132"/>
      <c r="B1423" s="133"/>
      <c r="C1423" s="134"/>
    </row>
    <row r="1424" spans="1:3" s="131" customFormat="1" ht="11.25">
      <c r="A1424" s="132"/>
      <c r="B1424" s="133"/>
      <c r="C1424" s="134"/>
    </row>
    <row r="1425" spans="1:3" s="131" customFormat="1" ht="11.25">
      <c r="A1425" s="132"/>
      <c r="B1425" s="133"/>
      <c r="C1425" s="134"/>
    </row>
    <row r="1426" spans="1:3" s="131" customFormat="1" ht="11.25">
      <c r="A1426" s="132"/>
      <c r="B1426" s="133"/>
      <c r="C1426" s="134"/>
    </row>
    <row r="1427" spans="1:3" s="131" customFormat="1" ht="11.25">
      <c r="A1427" s="132"/>
      <c r="B1427" s="133"/>
      <c r="C1427" s="134"/>
    </row>
    <row r="1428" spans="1:3" s="131" customFormat="1" ht="11.25">
      <c r="A1428" s="132"/>
      <c r="B1428" s="133"/>
      <c r="C1428" s="134"/>
    </row>
    <row r="1429" spans="1:3" s="131" customFormat="1" ht="11.25">
      <c r="A1429" s="132"/>
      <c r="B1429" s="133"/>
      <c r="C1429" s="134"/>
    </row>
    <row r="1430" spans="1:3" s="131" customFormat="1" ht="11.25">
      <c r="A1430" s="132"/>
      <c r="B1430" s="133"/>
      <c r="C1430" s="134"/>
    </row>
    <row r="1431" spans="1:3" s="131" customFormat="1" ht="11.25">
      <c r="A1431" s="132"/>
      <c r="B1431" s="133"/>
      <c r="C1431" s="134"/>
    </row>
    <row r="1432" spans="1:3" s="131" customFormat="1" ht="11.25">
      <c r="A1432" s="132"/>
      <c r="B1432" s="133"/>
      <c r="C1432" s="134"/>
    </row>
    <row r="1433" spans="1:3" s="131" customFormat="1" ht="11.25">
      <c r="A1433" s="132"/>
      <c r="B1433" s="133"/>
      <c r="C1433" s="134"/>
    </row>
    <row r="1434" spans="1:3" s="131" customFormat="1" ht="11.25">
      <c r="A1434" s="132"/>
      <c r="B1434" s="133"/>
      <c r="C1434" s="134"/>
    </row>
    <row r="1435" spans="1:3" s="131" customFormat="1" ht="11.25">
      <c r="A1435" s="132"/>
      <c r="B1435" s="133"/>
      <c r="C1435" s="134"/>
    </row>
    <row r="1436" spans="1:3" s="131" customFormat="1" ht="11.25">
      <c r="A1436" s="132"/>
      <c r="B1436" s="133"/>
      <c r="C1436" s="134"/>
    </row>
    <row r="1437" spans="1:3" s="131" customFormat="1" ht="11.25">
      <c r="A1437" s="132"/>
      <c r="B1437" s="133"/>
      <c r="C1437" s="134"/>
    </row>
    <row r="1438" spans="1:3" s="131" customFormat="1" ht="11.25">
      <c r="A1438" s="132"/>
      <c r="B1438" s="133"/>
      <c r="C1438" s="134"/>
    </row>
    <row r="1439" spans="1:3" s="131" customFormat="1" ht="11.25">
      <c r="A1439" s="132"/>
      <c r="B1439" s="133"/>
      <c r="C1439" s="134"/>
    </row>
    <row r="1440" spans="1:3" s="131" customFormat="1" ht="11.25">
      <c r="A1440" s="132"/>
      <c r="B1440" s="133"/>
      <c r="C1440" s="134"/>
    </row>
    <row r="1441" spans="1:3" s="131" customFormat="1" ht="11.25">
      <c r="A1441" s="132"/>
      <c r="B1441" s="133"/>
      <c r="C1441" s="134"/>
    </row>
    <row r="1442" spans="1:3" s="131" customFormat="1" ht="11.25">
      <c r="A1442" s="132"/>
      <c r="B1442" s="133"/>
      <c r="C1442" s="134"/>
    </row>
    <row r="1443" spans="1:3" s="131" customFormat="1" ht="11.25">
      <c r="A1443" s="132"/>
      <c r="B1443" s="133"/>
      <c r="C1443" s="134"/>
    </row>
    <row r="1444" spans="1:3" s="131" customFormat="1" ht="11.25">
      <c r="A1444" s="132"/>
      <c r="B1444" s="133"/>
      <c r="C1444" s="134"/>
    </row>
    <row r="1445" spans="1:3" s="131" customFormat="1" ht="11.25">
      <c r="A1445" s="132"/>
      <c r="B1445" s="133"/>
      <c r="C1445" s="134"/>
    </row>
    <row r="1446" spans="1:3" s="131" customFormat="1" ht="11.25">
      <c r="A1446" s="132"/>
      <c r="B1446" s="133"/>
      <c r="C1446" s="134"/>
    </row>
    <row r="1447" spans="1:3" s="131" customFormat="1" ht="11.25">
      <c r="A1447" s="132"/>
      <c r="B1447" s="133"/>
      <c r="C1447" s="134"/>
    </row>
    <row r="1448" spans="1:3" s="131" customFormat="1" ht="11.25">
      <c r="A1448" s="132"/>
      <c r="B1448" s="133"/>
      <c r="C1448" s="134"/>
    </row>
    <row r="1449" spans="1:3" s="131" customFormat="1" ht="11.25">
      <c r="A1449" s="132"/>
      <c r="B1449" s="133"/>
      <c r="C1449" s="134"/>
    </row>
    <row r="1450" spans="1:3" s="131" customFormat="1" ht="11.25">
      <c r="A1450" s="132"/>
      <c r="B1450" s="133"/>
      <c r="C1450" s="134"/>
    </row>
    <row r="1451" spans="1:3" s="131" customFormat="1" ht="11.25">
      <c r="A1451" s="132"/>
      <c r="B1451" s="133"/>
      <c r="C1451" s="134"/>
    </row>
    <row r="1452" spans="1:3" s="131" customFormat="1" ht="11.25">
      <c r="A1452" s="132"/>
      <c r="B1452" s="133"/>
      <c r="C1452" s="134"/>
    </row>
    <row r="1453" spans="1:3" s="131" customFormat="1" ht="11.25">
      <c r="A1453" s="132"/>
      <c r="B1453" s="133"/>
      <c r="C1453" s="134"/>
    </row>
    <row r="1454" spans="1:3" s="131" customFormat="1" ht="11.25">
      <c r="A1454" s="132"/>
      <c r="B1454" s="133"/>
      <c r="C1454" s="134"/>
    </row>
    <row r="1455" spans="1:3" s="131" customFormat="1" ht="11.25">
      <c r="A1455" s="132"/>
      <c r="B1455" s="133"/>
      <c r="C1455" s="134"/>
    </row>
    <row r="1456" spans="1:3" s="131" customFormat="1" ht="11.25">
      <c r="A1456" s="132"/>
      <c r="B1456" s="133"/>
      <c r="C1456" s="134"/>
    </row>
    <row r="1457" spans="1:3" s="131" customFormat="1" ht="11.25">
      <c r="A1457" s="132"/>
      <c r="B1457" s="133"/>
      <c r="C1457" s="134"/>
    </row>
    <row r="1458" spans="1:3" s="131" customFormat="1" ht="11.25">
      <c r="A1458" s="132"/>
      <c r="B1458" s="133"/>
      <c r="C1458" s="134"/>
    </row>
    <row r="1459" spans="1:3" s="131" customFormat="1" ht="11.25">
      <c r="A1459" s="132"/>
      <c r="B1459" s="133"/>
      <c r="C1459" s="134"/>
    </row>
    <row r="1460" spans="1:3" s="131" customFormat="1" ht="11.25">
      <c r="A1460" s="132"/>
      <c r="B1460" s="133"/>
      <c r="C1460" s="134"/>
    </row>
    <row r="1461" spans="1:3" s="131" customFormat="1" ht="11.25">
      <c r="A1461" s="132"/>
      <c r="B1461" s="133"/>
      <c r="C1461" s="134"/>
    </row>
    <row r="1462" spans="1:3" s="131" customFormat="1" ht="11.25">
      <c r="A1462" s="132"/>
      <c r="B1462" s="133"/>
      <c r="C1462" s="134"/>
    </row>
    <row r="1463" spans="1:3" s="131" customFormat="1" ht="11.25">
      <c r="A1463" s="132"/>
      <c r="B1463" s="133"/>
      <c r="C1463" s="134"/>
    </row>
    <row r="1464" spans="1:3" s="131" customFormat="1" ht="11.25">
      <c r="A1464" s="132"/>
      <c r="B1464" s="133"/>
      <c r="C1464" s="134"/>
    </row>
    <row r="1465" spans="1:3" s="131" customFormat="1" ht="11.25">
      <c r="A1465" s="132"/>
      <c r="B1465" s="133"/>
      <c r="C1465" s="134"/>
    </row>
    <row r="1466" spans="1:3" s="131" customFormat="1" ht="11.25">
      <c r="A1466" s="132"/>
      <c r="B1466" s="133"/>
      <c r="C1466" s="134"/>
    </row>
    <row r="1467" spans="1:3" s="131" customFormat="1" ht="11.25">
      <c r="A1467" s="132"/>
      <c r="B1467" s="133"/>
      <c r="C1467" s="134"/>
    </row>
    <row r="1468" spans="1:3" s="131" customFormat="1" ht="11.25">
      <c r="A1468" s="132"/>
      <c r="B1468" s="133"/>
      <c r="C1468" s="134"/>
    </row>
    <row r="1469" spans="1:3" s="131" customFormat="1" ht="11.25">
      <c r="A1469" s="132"/>
      <c r="B1469" s="133"/>
      <c r="C1469" s="134"/>
    </row>
    <row r="1470" spans="1:3" s="131" customFormat="1" ht="11.25">
      <c r="A1470" s="132"/>
      <c r="B1470" s="133"/>
      <c r="C1470" s="134"/>
    </row>
    <row r="1471" spans="1:3" s="131" customFormat="1" ht="11.25">
      <c r="A1471" s="132"/>
      <c r="B1471" s="133"/>
      <c r="C1471" s="134"/>
    </row>
    <row r="1472" spans="1:3" s="131" customFormat="1" ht="11.25">
      <c r="A1472" s="132"/>
      <c r="B1472" s="133"/>
      <c r="C1472" s="134"/>
    </row>
    <row r="1473" spans="1:3" s="131" customFormat="1" ht="11.25">
      <c r="A1473" s="132"/>
      <c r="B1473" s="133"/>
      <c r="C1473" s="134"/>
    </row>
    <row r="1474" spans="1:3" s="131" customFormat="1" ht="11.25">
      <c r="A1474" s="132"/>
      <c r="B1474" s="133"/>
      <c r="C1474" s="134"/>
    </row>
    <row r="1475" spans="1:3" s="131" customFormat="1" ht="11.25">
      <c r="A1475" s="132"/>
      <c r="B1475" s="133"/>
      <c r="C1475" s="134"/>
    </row>
    <row r="1476" spans="1:3" s="131" customFormat="1" ht="11.25">
      <c r="A1476" s="132"/>
      <c r="B1476" s="133"/>
      <c r="C1476" s="134"/>
    </row>
    <row r="1477" spans="1:3" s="131" customFormat="1" ht="11.25">
      <c r="A1477" s="132"/>
      <c r="B1477" s="133"/>
      <c r="C1477" s="134"/>
    </row>
    <row r="1478" spans="1:3" s="131" customFormat="1" ht="11.25">
      <c r="A1478" s="132"/>
      <c r="B1478" s="133"/>
      <c r="C1478" s="134"/>
    </row>
    <row r="1479" spans="1:3" s="131" customFormat="1" ht="11.25">
      <c r="A1479" s="132"/>
      <c r="B1479" s="133"/>
      <c r="C1479" s="134"/>
    </row>
    <row r="1480" spans="1:3" s="131" customFormat="1" ht="11.25">
      <c r="A1480" s="132"/>
      <c r="B1480" s="133"/>
      <c r="C1480" s="134"/>
    </row>
    <row r="1481" spans="1:3" s="131" customFormat="1" ht="11.25">
      <c r="A1481" s="132"/>
      <c r="B1481" s="133"/>
      <c r="C1481" s="134"/>
    </row>
    <row r="1482" spans="1:3" s="131" customFormat="1" ht="11.25">
      <c r="A1482" s="132"/>
      <c r="B1482" s="133"/>
      <c r="C1482" s="134"/>
    </row>
    <row r="1483" spans="1:3" s="131" customFormat="1" ht="11.25">
      <c r="A1483" s="132"/>
      <c r="B1483" s="133"/>
      <c r="C1483" s="134"/>
    </row>
    <row r="1484" spans="1:3" s="131" customFormat="1" ht="11.25">
      <c r="A1484" s="132"/>
      <c r="B1484" s="133"/>
      <c r="C1484" s="134"/>
    </row>
    <row r="1485" spans="1:3" s="131" customFormat="1" ht="11.25">
      <c r="A1485" s="132"/>
      <c r="B1485" s="133"/>
      <c r="C1485" s="134"/>
    </row>
    <row r="1486" spans="1:3" s="131" customFormat="1" ht="11.25">
      <c r="A1486" s="132"/>
      <c r="B1486" s="133"/>
      <c r="C1486" s="134"/>
    </row>
    <row r="1487" spans="1:3" s="131" customFormat="1" ht="11.25">
      <c r="A1487" s="132"/>
      <c r="B1487" s="133"/>
      <c r="C1487" s="134"/>
    </row>
    <row r="1488" spans="1:3" s="131" customFormat="1" ht="11.25">
      <c r="A1488" s="132"/>
      <c r="B1488" s="133"/>
      <c r="C1488" s="134"/>
    </row>
    <row r="1489" spans="1:3" s="131" customFormat="1" ht="11.25">
      <c r="A1489" s="132"/>
      <c r="B1489" s="133"/>
      <c r="C1489" s="134"/>
    </row>
    <row r="1490" spans="1:3" s="131" customFormat="1" ht="11.25">
      <c r="A1490" s="132"/>
      <c r="B1490" s="133"/>
      <c r="C1490" s="134"/>
    </row>
    <row r="1491" spans="1:3" s="131" customFormat="1" ht="11.25">
      <c r="A1491" s="132"/>
      <c r="B1491" s="133"/>
      <c r="C1491" s="134"/>
    </row>
    <row r="1492" spans="1:3" s="131" customFormat="1" ht="11.25">
      <c r="A1492" s="132"/>
      <c r="B1492" s="133"/>
      <c r="C1492" s="134"/>
    </row>
    <row r="1493" spans="1:3" s="131" customFormat="1" ht="11.25">
      <c r="A1493" s="132"/>
      <c r="B1493" s="133"/>
      <c r="C1493" s="134"/>
    </row>
    <row r="1494" spans="1:3" s="131" customFormat="1" ht="11.25">
      <c r="A1494" s="132"/>
      <c r="B1494" s="133"/>
      <c r="C1494" s="134"/>
    </row>
    <row r="1495" spans="1:3" s="131" customFormat="1" ht="11.25">
      <c r="A1495" s="132"/>
      <c r="B1495" s="133"/>
      <c r="C1495" s="134"/>
    </row>
    <row r="1496" spans="1:3" s="131" customFormat="1" ht="11.25">
      <c r="A1496" s="132"/>
      <c r="B1496" s="133"/>
      <c r="C1496" s="134"/>
    </row>
    <row r="1497" spans="1:3" s="131" customFormat="1" ht="11.25">
      <c r="A1497" s="132"/>
      <c r="B1497" s="133"/>
      <c r="C1497" s="134"/>
    </row>
    <row r="1498" spans="1:3" s="131" customFormat="1" ht="11.25">
      <c r="A1498" s="132"/>
      <c r="B1498" s="133"/>
      <c r="C1498" s="134"/>
    </row>
    <row r="1499" spans="1:3" s="131" customFormat="1" ht="11.25">
      <c r="A1499" s="132"/>
      <c r="B1499" s="133"/>
      <c r="C1499" s="134"/>
    </row>
    <row r="1500" spans="1:3" s="131" customFormat="1" ht="11.25">
      <c r="A1500" s="132"/>
      <c r="B1500" s="133"/>
      <c r="C1500" s="134"/>
    </row>
    <row r="1501" spans="1:3" s="131" customFormat="1" ht="11.25">
      <c r="A1501" s="132"/>
      <c r="B1501" s="133"/>
      <c r="C1501" s="134"/>
    </row>
    <row r="1502" spans="1:3" s="131" customFormat="1" ht="11.25">
      <c r="A1502" s="132"/>
      <c r="B1502" s="133"/>
      <c r="C1502" s="134"/>
    </row>
    <row r="1503" spans="1:3" s="131" customFormat="1" ht="11.25">
      <c r="A1503" s="132"/>
      <c r="B1503" s="133"/>
      <c r="C1503" s="134"/>
    </row>
    <row r="1504" spans="1:3" s="131" customFormat="1" ht="11.25">
      <c r="A1504" s="132"/>
      <c r="B1504" s="133"/>
      <c r="C1504" s="134"/>
    </row>
    <row r="1505" spans="1:3" s="131" customFormat="1" ht="11.25">
      <c r="A1505" s="132"/>
      <c r="B1505" s="133"/>
      <c r="C1505" s="134"/>
    </row>
    <row r="1506" spans="1:3" s="131" customFormat="1" ht="11.25">
      <c r="A1506" s="132"/>
      <c r="B1506" s="133"/>
      <c r="C1506" s="134"/>
    </row>
    <row r="1507" spans="1:3" s="131" customFormat="1" ht="11.25">
      <c r="A1507" s="132"/>
      <c r="B1507" s="133"/>
      <c r="C1507" s="134"/>
    </row>
    <row r="1508" spans="1:3" s="131" customFormat="1" ht="11.25">
      <c r="A1508" s="132"/>
      <c r="B1508" s="133"/>
      <c r="C1508" s="134"/>
    </row>
    <row r="1509" spans="1:3" s="131" customFormat="1" ht="11.25">
      <c r="A1509" s="132"/>
      <c r="B1509" s="133"/>
      <c r="C1509" s="134"/>
    </row>
    <row r="1510" spans="1:3" s="131" customFormat="1" ht="11.25">
      <c r="A1510" s="132"/>
      <c r="B1510" s="133"/>
      <c r="C1510" s="134"/>
    </row>
    <row r="1511" spans="1:3" s="131" customFormat="1" ht="11.25">
      <c r="A1511" s="132"/>
      <c r="B1511" s="133"/>
      <c r="C1511" s="134"/>
    </row>
    <row r="1512" spans="1:3" s="131" customFormat="1" ht="11.25">
      <c r="A1512" s="132"/>
      <c r="B1512" s="133"/>
      <c r="C1512" s="134"/>
    </row>
    <row r="1513" spans="1:3" s="131" customFormat="1" ht="11.25">
      <c r="A1513" s="132"/>
      <c r="B1513" s="133"/>
      <c r="C1513" s="134"/>
    </row>
    <row r="1514" spans="1:3" s="131" customFormat="1" ht="11.25">
      <c r="A1514" s="132"/>
      <c r="B1514" s="133"/>
      <c r="C1514" s="134"/>
    </row>
    <row r="1515" spans="1:3" s="131" customFormat="1" ht="11.25">
      <c r="A1515" s="132"/>
      <c r="B1515" s="133"/>
      <c r="C1515" s="134"/>
    </row>
    <row r="1516" spans="1:3" s="131" customFormat="1" ht="11.25">
      <c r="A1516" s="132"/>
      <c r="B1516" s="133"/>
      <c r="C1516" s="134"/>
    </row>
    <row r="1517" spans="1:3" s="131" customFormat="1" ht="11.25">
      <c r="A1517" s="132"/>
      <c r="B1517" s="133"/>
      <c r="C1517" s="134"/>
    </row>
    <row r="1518" spans="1:3" s="131" customFormat="1" ht="11.25">
      <c r="A1518" s="132"/>
      <c r="B1518" s="133"/>
      <c r="C1518" s="134"/>
    </row>
    <row r="1519" spans="1:3" s="131" customFormat="1" ht="11.25">
      <c r="A1519" s="132"/>
      <c r="B1519" s="133"/>
      <c r="C1519" s="134"/>
    </row>
    <row r="1520" spans="1:3" s="131" customFormat="1" ht="11.25">
      <c r="A1520" s="132"/>
      <c r="B1520" s="133"/>
      <c r="C1520" s="134"/>
    </row>
    <row r="1521" spans="1:3" s="131" customFormat="1" ht="11.25">
      <c r="A1521" s="132"/>
      <c r="B1521" s="133"/>
      <c r="C1521" s="134"/>
    </row>
    <row r="1522" spans="1:3" s="131" customFormat="1" ht="11.25">
      <c r="A1522" s="132"/>
      <c r="B1522" s="133"/>
      <c r="C1522" s="134"/>
    </row>
    <row r="1523" spans="1:3" s="131" customFormat="1" ht="11.25">
      <c r="A1523" s="132"/>
      <c r="B1523" s="133"/>
      <c r="C1523" s="134"/>
    </row>
    <row r="1524" spans="1:3" s="131" customFormat="1" ht="11.25">
      <c r="A1524" s="132"/>
      <c r="B1524" s="133"/>
      <c r="C1524" s="134"/>
    </row>
    <row r="1525" spans="1:3" s="131" customFormat="1" ht="11.25">
      <c r="A1525" s="132"/>
      <c r="B1525" s="133"/>
      <c r="C1525" s="134"/>
    </row>
    <row r="1526" spans="1:3" s="131" customFormat="1" ht="11.25">
      <c r="A1526" s="132"/>
      <c r="B1526" s="133"/>
      <c r="C1526" s="134"/>
    </row>
    <row r="1527" spans="1:3" s="131" customFormat="1" ht="11.25">
      <c r="A1527" s="132"/>
      <c r="B1527" s="133"/>
      <c r="C1527" s="134"/>
    </row>
    <row r="1528" spans="1:3" s="131" customFormat="1" ht="11.25">
      <c r="A1528" s="132"/>
      <c r="B1528" s="133"/>
      <c r="C1528" s="134"/>
    </row>
    <row r="1529" spans="1:3" s="131" customFormat="1" ht="11.25">
      <c r="A1529" s="132"/>
      <c r="B1529" s="133"/>
      <c r="C1529" s="134"/>
    </row>
    <row r="1530" spans="1:3" s="131" customFormat="1" ht="11.25">
      <c r="A1530" s="132"/>
      <c r="B1530" s="133"/>
      <c r="C1530" s="134"/>
    </row>
    <row r="1531" spans="1:3" s="131" customFormat="1" ht="11.25">
      <c r="A1531" s="132"/>
      <c r="B1531" s="133"/>
      <c r="C1531" s="134"/>
    </row>
    <row r="1532" spans="1:3" s="131" customFormat="1" ht="11.25">
      <c r="A1532" s="132"/>
      <c r="B1532" s="133"/>
      <c r="C1532" s="134"/>
    </row>
    <row r="1533" spans="1:3" s="131" customFormat="1" ht="11.25">
      <c r="A1533" s="132"/>
      <c r="B1533" s="133"/>
      <c r="C1533" s="134"/>
    </row>
    <row r="1534" spans="1:3" s="131" customFormat="1" ht="11.25">
      <c r="A1534" s="132"/>
      <c r="B1534" s="133"/>
      <c r="C1534" s="134"/>
    </row>
    <row r="1535" spans="1:3" s="131" customFormat="1" ht="11.25">
      <c r="A1535" s="132"/>
      <c r="B1535" s="133"/>
      <c r="C1535" s="134"/>
    </row>
    <row r="1536" spans="1:3" s="131" customFormat="1" ht="11.25">
      <c r="A1536" s="132"/>
      <c r="B1536" s="133"/>
      <c r="C1536" s="134"/>
    </row>
    <row r="1537" spans="1:3" s="131" customFormat="1" ht="11.25">
      <c r="A1537" s="132"/>
      <c r="B1537" s="133"/>
      <c r="C1537" s="134"/>
    </row>
    <row r="1538" spans="1:3" s="131" customFormat="1" ht="11.25">
      <c r="A1538" s="132"/>
      <c r="B1538" s="133"/>
      <c r="C1538" s="134"/>
    </row>
    <row r="1539" spans="1:3" s="131" customFormat="1" ht="11.25">
      <c r="A1539" s="132"/>
      <c r="B1539" s="133"/>
      <c r="C1539" s="134"/>
    </row>
    <row r="1540" spans="1:3" s="131" customFormat="1" ht="11.25">
      <c r="A1540" s="132"/>
      <c r="B1540" s="133"/>
      <c r="C1540" s="134"/>
    </row>
    <row r="1541" spans="1:3" s="131" customFormat="1" ht="11.25">
      <c r="A1541" s="132"/>
      <c r="B1541" s="133"/>
      <c r="C1541" s="134"/>
    </row>
    <row r="1542" spans="1:3" s="131" customFormat="1" ht="11.25">
      <c r="A1542" s="132"/>
      <c r="B1542" s="133"/>
      <c r="C1542" s="134"/>
    </row>
    <row r="1543" spans="1:3" s="131" customFormat="1" ht="11.25">
      <c r="A1543" s="132"/>
      <c r="B1543" s="133"/>
      <c r="C1543" s="134"/>
    </row>
    <row r="1544" spans="1:3" s="131" customFormat="1" ht="11.25">
      <c r="A1544" s="132"/>
      <c r="B1544" s="133"/>
      <c r="C1544" s="134"/>
    </row>
    <row r="1545" spans="1:3" s="131" customFormat="1" ht="11.25">
      <c r="A1545" s="132"/>
      <c r="B1545" s="133"/>
      <c r="C1545" s="134"/>
    </row>
    <row r="1546" spans="1:3" s="131" customFormat="1" ht="11.25">
      <c r="A1546" s="132"/>
      <c r="B1546" s="133"/>
      <c r="C1546" s="134"/>
    </row>
    <row r="1547" spans="1:3" s="131" customFormat="1" ht="11.25">
      <c r="A1547" s="132"/>
      <c r="B1547" s="133"/>
      <c r="C1547" s="134"/>
    </row>
    <row r="1548" spans="1:3" s="131" customFormat="1" ht="11.25">
      <c r="A1548" s="132"/>
      <c r="B1548" s="133"/>
      <c r="C1548" s="134"/>
    </row>
    <row r="1549" spans="1:3" s="131" customFormat="1" ht="11.25">
      <c r="A1549" s="132"/>
      <c r="B1549" s="133"/>
      <c r="C1549" s="134"/>
    </row>
    <row r="1550" spans="1:3" s="131" customFormat="1" ht="11.25">
      <c r="A1550" s="132"/>
      <c r="B1550" s="133"/>
      <c r="C1550" s="134"/>
    </row>
    <row r="1551" spans="1:3" s="131" customFormat="1" ht="11.25">
      <c r="A1551" s="132"/>
      <c r="B1551" s="133"/>
      <c r="C1551" s="134"/>
    </row>
    <row r="1552" spans="1:3" s="131" customFormat="1" ht="11.25">
      <c r="A1552" s="132"/>
      <c r="B1552" s="133"/>
      <c r="C1552" s="134"/>
    </row>
    <row r="1553" spans="1:3" s="131" customFormat="1" ht="11.25">
      <c r="A1553" s="132"/>
      <c r="B1553" s="133"/>
      <c r="C1553" s="134"/>
    </row>
    <row r="1554" spans="1:3" s="131" customFormat="1" ht="11.25">
      <c r="A1554" s="132"/>
      <c r="B1554" s="133"/>
      <c r="C1554" s="134"/>
    </row>
    <row r="1555" spans="1:3" s="131" customFormat="1" ht="11.25">
      <c r="A1555" s="132"/>
      <c r="B1555" s="133"/>
      <c r="C1555" s="134"/>
    </row>
    <row r="1556" spans="1:3" s="131" customFormat="1" ht="11.25">
      <c r="A1556" s="132"/>
      <c r="B1556" s="133"/>
      <c r="C1556" s="134"/>
    </row>
    <row r="1557" spans="1:3" s="131" customFormat="1" ht="11.25">
      <c r="A1557" s="132"/>
      <c r="B1557" s="133"/>
      <c r="C1557" s="134"/>
    </row>
    <row r="1558" spans="1:3" s="131" customFormat="1" ht="11.25">
      <c r="A1558" s="132"/>
      <c r="B1558" s="133"/>
      <c r="C1558" s="134"/>
    </row>
    <row r="1559" spans="1:3" s="131" customFormat="1" ht="11.25">
      <c r="A1559" s="132"/>
      <c r="B1559" s="133"/>
      <c r="C1559" s="134"/>
    </row>
    <row r="1560" spans="1:3" s="131" customFormat="1" ht="11.25">
      <c r="A1560" s="132"/>
      <c r="B1560" s="133"/>
      <c r="C1560" s="134"/>
    </row>
    <row r="1561" spans="1:3" s="131" customFormat="1" ht="11.25">
      <c r="A1561" s="132"/>
      <c r="B1561" s="133"/>
      <c r="C1561" s="134"/>
    </row>
    <row r="1562" spans="1:3" s="131" customFormat="1" ht="11.25">
      <c r="A1562" s="132"/>
      <c r="B1562" s="133"/>
      <c r="C1562" s="134"/>
    </row>
    <row r="1563" spans="1:3" s="131" customFormat="1" ht="11.25">
      <c r="A1563" s="132"/>
      <c r="B1563" s="133"/>
      <c r="C1563" s="134"/>
    </row>
    <row r="1564" spans="1:3" s="131" customFormat="1" ht="11.25">
      <c r="A1564" s="132"/>
      <c r="B1564" s="133"/>
      <c r="C1564" s="134"/>
    </row>
    <row r="1565" spans="1:3" s="131" customFormat="1" ht="11.25">
      <c r="A1565" s="132"/>
      <c r="B1565" s="133"/>
      <c r="C1565" s="134"/>
    </row>
    <row r="1566" spans="1:3" s="131" customFormat="1" ht="11.25">
      <c r="A1566" s="132"/>
      <c r="B1566" s="133"/>
      <c r="C1566" s="134"/>
    </row>
    <row r="1567" spans="1:3" s="131" customFormat="1" ht="11.25">
      <c r="A1567" s="132"/>
      <c r="B1567" s="133"/>
      <c r="C1567" s="134"/>
    </row>
    <row r="1568" spans="1:3" s="131" customFormat="1" ht="11.25">
      <c r="A1568" s="132"/>
      <c r="B1568" s="133"/>
      <c r="C1568" s="134"/>
    </row>
    <row r="1569" spans="1:3" s="131" customFormat="1" ht="11.25">
      <c r="A1569" s="132"/>
      <c r="B1569" s="133"/>
      <c r="C1569" s="134"/>
    </row>
    <row r="1570" spans="1:3" s="131" customFormat="1" ht="11.25">
      <c r="A1570" s="132"/>
      <c r="B1570" s="133"/>
      <c r="C1570" s="134"/>
    </row>
    <row r="1571" spans="1:3" s="131" customFormat="1" ht="11.25">
      <c r="A1571" s="132"/>
      <c r="B1571" s="133"/>
      <c r="C1571" s="134"/>
    </row>
    <row r="1572" spans="1:3" s="131" customFormat="1" ht="11.25">
      <c r="A1572" s="132"/>
      <c r="B1572" s="133"/>
      <c r="C1572" s="134"/>
    </row>
    <row r="1573" spans="1:3" s="131" customFormat="1" ht="11.25">
      <c r="A1573" s="132"/>
      <c r="B1573" s="133"/>
      <c r="C1573" s="134"/>
    </row>
    <row r="1574" spans="1:3" s="131" customFormat="1" ht="11.25">
      <c r="A1574" s="132"/>
      <c r="B1574" s="133"/>
      <c r="C1574" s="134"/>
    </row>
    <row r="1575" spans="1:3" s="131" customFormat="1" ht="11.25">
      <c r="A1575" s="132"/>
      <c r="B1575" s="133"/>
      <c r="C1575" s="134"/>
    </row>
    <row r="1576" spans="1:3" s="131" customFormat="1" ht="11.25">
      <c r="A1576" s="132"/>
      <c r="B1576" s="133"/>
      <c r="C1576" s="134"/>
    </row>
    <row r="1577" spans="1:3" s="131" customFormat="1" ht="11.25">
      <c r="A1577" s="132"/>
      <c r="B1577" s="133"/>
      <c r="C1577" s="134"/>
    </row>
    <row r="1578" spans="1:3" s="131" customFormat="1" ht="11.25">
      <c r="A1578" s="132"/>
      <c r="B1578" s="133"/>
      <c r="C1578" s="134"/>
    </row>
    <row r="1579" spans="1:3" s="131" customFormat="1" ht="11.25">
      <c r="A1579" s="132"/>
      <c r="B1579" s="133"/>
      <c r="C1579" s="134"/>
    </row>
    <row r="1580" spans="1:3" s="131" customFormat="1" ht="11.25">
      <c r="A1580" s="132"/>
      <c r="B1580" s="133"/>
      <c r="C1580" s="134"/>
    </row>
    <row r="1581" spans="1:3" s="131" customFormat="1" ht="11.25">
      <c r="A1581" s="132"/>
      <c r="B1581" s="133"/>
      <c r="C1581" s="134"/>
    </row>
    <row r="1582" spans="1:3" s="131" customFormat="1" ht="11.25">
      <c r="A1582" s="132"/>
      <c r="B1582" s="133"/>
      <c r="C1582" s="134"/>
    </row>
    <row r="1583" spans="1:3" s="131" customFormat="1" ht="11.25">
      <c r="A1583" s="132"/>
      <c r="B1583" s="133"/>
      <c r="C1583" s="134"/>
    </row>
    <row r="1584" spans="1:3" s="131" customFormat="1" ht="11.25">
      <c r="A1584" s="132"/>
      <c r="B1584" s="133"/>
      <c r="C1584" s="134"/>
    </row>
    <row r="1585" spans="1:3" s="131" customFormat="1" ht="11.25">
      <c r="A1585" s="132"/>
      <c r="B1585" s="133"/>
      <c r="C1585" s="134"/>
    </row>
    <row r="1586" spans="1:3" s="131" customFormat="1" ht="11.25">
      <c r="A1586" s="132"/>
      <c r="B1586" s="133"/>
      <c r="C1586" s="134"/>
    </row>
    <row r="1587" spans="1:3" s="131" customFormat="1" ht="11.25">
      <c r="A1587" s="132"/>
      <c r="B1587" s="133"/>
      <c r="C1587" s="134"/>
    </row>
    <row r="1588" spans="1:3" s="131" customFormat="1" ht="11.25">
      <c r="A1588" s="132"/>
      <c r="B1588" s="133"/>
      <c r="C1588" s="134"/>
    </row>
    <row r="1589" spans="1:3" s="131" customFormat="1" ht="11.25">
      <c r="A1589" s="132"/>
      <c r="B1589" s="133"/>
      <c r="C1589" s="134"/>
    </row>
    <row r="1590" spans="1:3" s="131" customFormat="1" ht="11.25">
      <c r="A1590" s="132"/>
      <c r="B1590" s="133"/>
      <c r="C1590" s="134"/>
    </row>
    <row r="1591" spans="1:3" s="131" customFormat="1" ht="11.25">
      <c r="A1591" s="132"/>
      <c r="B1591" s="133"/>
      <c r="C1591" s="134"/>
    </row>
    <row r="1592" spans="1:3" s="131" customFormat="1" ht="11.25">
      <c r="A1592" s="132"/>
      <c r="B1592" s="133"/>
      <c r="C1592" s="134"/>
    </row>
    <row r="1593" spans="1:3" s="131" customFormat="1" ht="11.25">
      <c r="A1593" s="132"/>
      <c r="B1593" s="133"/>
      <c r="C1593" s="134"/>
    </row>
    <row r="1594" spans="1:3" s="131" customFormat="1" ht="11.25">
      <c r="A1594" s="132"/>
      <c r="B1594" s="133"/>
      <c r="C1594" s="134"/>
    </row>
    <row r="1595" spans="1:3" s="131" customFormat="1" ht="11.25">
      <c r="A1595" s="132"/>
      <c r="B1595" s="133"/>
      <c r="C1595" s="134"/>
    </row>
    <row r="1596" spans="1:3" s="131" customFormat="1" ht="11.25">
      <c r="A1596" s="132"/>
      <c r="B1596" s="133"/>
      <c r="C1596" s="134"/>
    </row>
    <row r="1597" spans="1:3" s="131" customFormat="1" ht="11.25">
      <c r="A1597" s="132"/>
      <c r="B1597" s="133"/>
      <c r="C1597" s="134"/>
    </row>
    <row r="1598" spans="1:3" s="131" customFormat="1" ht="11.25">
      <c r="A1598" s="132"/>
      <c r="B1598" s="133"/>
      <c r="C1598" s="134"/>
    </row>
    <row r="1599" spans="1:3" s="131" customFormat="1" ht="11.25">
      <c r="A1599" s="132"/>
      <c r="B1599" s="133"/>
      <c r="C1599" s="134"/>
    </row>
    <row r="1600" spans="1:3" s="131" customFormat="1" ht="11.25">
      <c r="A1600" s="132"/>
      <c r="B1600" s="133"/>
      <c r="C1600" s="134"/>
    </row>
    <row r="1601" spans="1:3" s="131" customFormat="1" ht="11.25">
      <c r="A1601" s="132"/>
      <c r="B1601" s="133"/>
      <c r="C1601" s="134"/>
    </row>
    <row r="1602" spans="1:3" s="131" customFormat="1" ht="11.25">
      <c r="A1602" s="132"/>
      <c r="B1602" s="133"/>
      <c r="C1602" s="134"/>
    </row>
    <row r="1603" spans="1:3" s="131" customFormat="1" ht="11.25">
      <c r="A1603" s="132"/>
      <c r="B1603" s="133"/>
      <c r="C1603" s="134"/>
    </row>
    <row r="1604" spans="1:3" s="131" customFormat="1" ht="11.25">
      <c r="A1604" s="132"/>
      <c r="B1604" s="133"/>
      <c r="C1604" s="134"/>
    </row>
    <row r="1605" spans="1:3" s="131" customFormat="1" ht="11.25">
      <c r="A1605" s="132"/>
      <c r="B1605" s="133"/>
      <c r="C1605" s="134"/>
    </row>
    <row r="1606" spans="1:3" s="131" customFormat="1" ht="11.25">
      <c r="A1606" s="132"/>
      <c r="B1606" s="133"/>
      <c r="C1606" s="134"/>
    </row>
    <row r="1607" spans="1:3" s="131" customFormat="1" ht="11.25">
      <c r="A1607" s="132"/>
      <c r="B1607" s="133"/>
      <c r="C1607" s="134"/>
    </row>
    <row r="1608" spans="1:3" s="131" customFormat="1" ht="11.25">
      <c r="A1608" s="132"/>
      <c r="B1608" s="133"/>
      <c r="C1608" s="134"/>
    </row>
    <row r="1609" spans="1:3" s="131" customFormat="1" ht="11.25">
      <c r="A1609" s="132"/>
      <c r="B1609" s="133"/>
      <c r="C1609" s="134"/>
    </row>
    <row r="1610" spans="1:3" s="131" customFormat="1" ht="11.25">
      <c r="A1610" s="132"/>
      <c r="B1610" s="133"/>
      <c r="C1610" s="134"/>
    </row>
    <row r="1611" spans="1:3" s="131" customFormat="1" ht="11.25">
      <c r="A1611" s="132"/>
      <c r="B1611" s="133"/>
      <c r="C1611" s="134"/>
    </row>
    <row r="1612" spans="1:3" s="131" customFormat="1" ht="11.25">
      <c r="A1612" s="132"/>
      <c r="B1612" s="133"/>
      <c r="C1612" s="134"/>
    </row>
    <row r="1613" spans="1:3" s="131" customFormat="1" ht="11.25">
      <c r="A1613" s="132"/>
      <c r="B1613" s="133"/>
      <c r="C1613" s="134"/>
    </row>
    <row r="1614" spans="1:3" s="131" customFormat="1" ht="11.25">
      <c r="A1614" s="132"/>
      <c r="B1614" s="133"/>
      <c r="C1614" s="134"/>
    </row>
    <row r="1615" spans="1:3" s="131" customFormat="1" ht="11.25">
      <c r="A1615" s="132"/>
      <c r="B1615" s="133"/>
      <c r="C1615" s="134"/>
    </row>
    <row r="1616" spans="1:3" s="131" customFormat="1" ht="11.25">
      <c r="A1616" s="132"/>
      <c r="B1616" s="133"/>
      <c r="C1616" s="134"/>
    </row>
    <row r="1617" spans="1:3" s="131" customFormat="1" ht="11.25">
      <c r="A1617" s="132"/>
      <c r="B1617" s="133"/>
      <c r="C1617" s="134"/>
    </row>
    <row r="1618" spans="1:3" s="131" customFormat="1" ht="11.25">
      <c r="A1618" s="132"/>
      <c r="B1618" s="133"/>
      <c r="C1618" s="134"/>
    </row>
    <row r="1619" spans="1:3" s="131" customFormat="1" ht="11.25">
      <c r="A1619" s="132"/>
      <c r="B1619" s="133"/>
      <c r="C1619" s="134"/>
    </row>
    <row r="1620" spans="1:3" s="131" customFormat="1" ht="11.25">
      <c r="A1620" s="132"/>
      <c r="B1620" s="133"/>
      <c r="C1620" s="134"/>
    </row>
    <row r="1621" spans="1:3" s="131" customFormat="1" ht="11.25">
      <c r="A1621" s="132"/>
      <c r="B1621" s="133"/>
      <c r="C1621" s="134"/>
    </row>
    <row r="1622" spans="1:3" s="131" customFormat="1" ht="11.25">
      <c r="A1622" s="132"/>
      <c r="B1622" s="133"/>
      <c r="C1622" s="134"/>
    </row>
    <row r="1623" spans="1:3" s="131" customFormat="1" ht="11.25">
      <c r="A1623" s="132"/>
      <c r="B1623" s="133"/>
      <c r="C1623" s="134"/>
    </row>
    <row r="1624" spans="1:3" s="131" customFormat="1" ht="11.25">
      <c r="A1624" s="132"/>
      <c r="B1624" s="133"/>
      <c r="C1624" s="134"/>
    </row>
    <row r="1625" spans="1:3" s="131" customFormat="1" ht="11.25">
      <c r="A1625" s="132"/>
      <c r="B1625" s="133"/>
      <c r="C1625" s="134"/>
    </row>
    <row r="1626" spans="1:3" s="131" customFormat="1" ht="11.25">
      <c r="A1626" s="132"/>
      <c r="B1626" s="133"/>
      <c r="C1626" s="134"/>
    </row>
    <row r="1627" spans="1:3" s="131" customFormat="1" ht="11.25">
      <c r="A1627" s="132"/>
      <c r="B1627" s="133"/>
      <c r="C1627" s="134"/>
    </row>
    <row r="1628" spans="1:3" s="131" customFormat="1" ht="11.25">
      <c r="A1628" s="132"/>
      <c r="B1628" s="133"/>
      <c r="C1628" s="134"/>
    </row>
    <row r="1629" spans="1:3" s="131" customFormat="1" ht="11.25">
      <c r="A1629" s="132"/>
      <c r="B1629" s="133"/>
      <c r="C1629" s="134"/>
    </row>
    <row r="1630" spans="1:3" s="131" customFormat="1" ht="11.25">
      <c r="A1630" s="132"/>
      <c r="B1630" s="133"/>
      <c r="C1630" s="134"/>
    </row>
    <row r="1631" spans="1:3" s="131" customFormat="1" ht="11.25">
      <c r="A1631" s="132"/>
      <c r="B1631" s="133"/>
      <c r="C1631" s="134"/>
    </row>
    <row r="1632" spans="1:3" s="131" customFormat="1" ht="11.25">
      <c r="A1632" s="132"/>
      <c r="B1632" s="133"/>
      <c r="C1632" s="134"/>
    </row>
    <row r="1633" spans="1:3" s="131" customFormat="1" ht="11.25">
      <c r="A1633" s="132"/>
      <c r="B1633" s="133"/>
      <c r="C1633" s="134"/>
    </row>
    <row r="1634" spans="1:3" s="131" customFormat="1" ht="11.25">
      <c r="A1634" s="132"/>
      <c r="B1634" s="133"/>
      <c r="C1634" s="134"/>
    </row>
    <row r="1635" spans="1:3" s="131" customFormat="1" ht="11.25">
      <c r="A1635" s="132"/>
      <c r="B1635" s="133"/>
      <c r="C1635" s="134"/>
    </row>
    <row r="1636" spans="1:3" s="131" customFormat="1" ht="11.25">
      <c r="A1636" s="132"/>
      <c r="B1636" s="133"/>
      <c r="C1636" s="134"/>
    </row>
    <row r="1637" spans="1:3" s="131" customFormat="1" ht="11.25">
      <c r="A1637" s="132"/>
      <c r="B1637" s="133"/>
      <c r="C1637" s="134"/>
    </row>
    <row r="1638" spans="1:3" s="131" customFormat="1" ht="11.25">
      <c r="A1638" s="132"/>
      <c r="B1638" s="133"/>
      <c r="C1638" s="134"/>
    </row>
    <row r="1639" spans="1:3" s="131" customFormat="1" ht="11.25">
      <c r="A1639" s="132"/>
      <c r="B1639" s="133"/>
      <c r="C1639" s="134"/>
    </row>
    <row r="1640" spans="1:3" s="131" customFormat="1" ht="11.25">
      <c r="A1640" s="132"/>
      <c r="B1640" s="133"/>
      <c r="C1640" s="134"/>
    </row>
    <row r="1641" spans="1:3" s="131" customFormat="1" ht="11.25">
      <c r="A1641" s="132"/>
      <c r="B1641" s="133"/>
      <c r="C1641" s="134"/>
    </row>
    <row r="1642" spans="1:3" s="131" customFormat="1" ht="11.25">
      <c r="A1642" s="132"/>
      <c r="B1642" s="133"/>
      <c r="C1642" s="134"/>
    </row>
    <row r="1643" spans="1:3" s="131" customFormat="1" ht="11.25">
      <c r="A1643" s="132"/>
      <c r="B1643" s="133"/>
      <c r="C1643" s="134"/>
    </row>
    <row r="1644" spans="1:3" s="131" customFormat="1" ht="11.25">
      <c r="A1644" s="132"/>
      <c r="B1644" s="133"/>
      <c r="C1644" s="134"/>
    </row>
    <row r="1645" spans="1:3" s="131" customFormat="1" ht="11.25">
      <c r="A1645" s="132"/>
      <c r="B1645" s="133"/>
      <c r="C1645" s="134"/>
    </row>
    <row r="1646" spans="1:3" s="131" customFormat="1" ht="11.25">
      <c r="A1646" s="132"/>
      <c r="B1646" s="133"/>
      <c r="C1646" s="134"/>
    </row>
    <row r="1647" spans="1:3" s="131" customFormat="1" ht="11.25">
      <c r="A1647" s="132"/>
      <c r="B1647" s="133"/>
      <c r="C1647" s="134"/>
    </row>
    <row r="1648" spans="1:3" s="131" customFormat="1" ht="11.25">
      <c r="A1648" s="132"/>
      <c r="B1648" s="133"/>
      <c r="C1648" s="134"/>
    </row>
    <row r="1649" spans="1:3" s="131" customFormat="1" ht="11.25">
      <c r="A1649" s="132"/>
      <c r="B1649" s="133"/>
      <c r="C1649" s="134"/>
    </row>
    <row r="1650" spans="1:3" s="131" customFormat="1" ht="11.25">
      <c r="A1650" s="132"/>
      <c r="B1650" s="133"/>
      <c r="C1650" s="134"/>
    </row>
    <row r="1651" spans="1:3" s="131" customFormat="1" ht="11.25">
      <c r="A1651" s="132"/>
      <c r="B1651" s="133"/>
      <c r="C1651" s="134"/>
    </row>
    <row r="1652" spans="1:3" s="131" customFormat="1" ht="11.25">
      <c r="A1652" s="132"/>
      <c r="B1652" s="133"/>
      <c r="C1652" s="134"/>
    </row>
    <row r="1653" spans="1:3" s="131" customFormat="1" ht="11.25">
      <c r="A1653" s="132"/>
      <c r="B1653" s="133"/>
      <c r="C1653" s="134"/>
    </row>
    <row r="1654" spans="1:3" s="131" customFormat="1" ht="11.25">
      <c r="A1654" s="132"/>
      <c r="B1654" s="133"/>
      <c r="C1654" s="134"/>
    </row>
    <row r="1655" spans="1:3" s="131" customFormat="1" ht="11.25">
      <c r="A1655" s="132"/>
      <c r="B1655" s="133"/>
      <c r="C1655" s="134"/>
    </row>
    <row r="1656" spans="1:3" s="131" customFormat="1" ht="11.25">
      <c r="A1656" s="132"/>
      <c r="B1656" s="133"/>
      <c r="C1656" s="134"/>
    </row>
    <row r="1657" spans="1:3" s="131" customFormat="1" ht="11.25">
      <c r="A1657" s="132"/>
      <c r="B1657" s="133"/>
      <c r="C1657" s="134"/>
    </row>
    <row r="1658" spans="1:3" s="131" customFormat="1" ht="11.25">
      <c r="A1658" s="132"/>
      <c r="B1658" s="133"/>
      <c r="C1658" s="134"/>
    </row>
    <row r="1659" spans="1:3" s="131" customFormat="1" ht="11.25">
      <c r="A1659" s="132"/>
      <c r="B1659" s="133"/>
      <c r="C1659" s="134"/>
    </row>
    <row r="1660" spans="1:3" s="131" customFormat="1" ht="11.25">
      <c r="A1660" s="132"/>
      <c r="B1660" s="133"/>
      <c r="C1660" s="134"/>
    </row>
    <row r="1661" spans="1:3" s="131" customFormat="1" ht="11.25">
      <c r="A1661" s="132"/>
      <c r="B1661" s="133"/>
      <c r="C1661" s="134"/>
    </row>
    <row r="1662" spans="1:3" s="131" customFormat="1" ht="11.25">
      <c r="A1662" s="132"/>
      <c r="B1662" s="133"/>
      <c r="C1662" s="134"/>
    </row>
    <row r="1663" spans="1:3" s="131" customFormat="1" ht="11.25">
      <c r="A1663" s="132"/>
      <c r="B1663" s="133"/>
      <c r="C1663" s="134"/>
    </row>
    <row r="1664" spans="1:3" s="131" customFormat="1" ht="11.25">
      <c r="A1664" s="132"/>
      <c r="B1664" s="133"/>
      <c r="C1664" s="134"/>
    </row>
    <row r="1665" spans="1:3" s="131" customFormat="1" ht="11.25">
      <c r="A1665" s="132"/>
      <c r="B1665" s="133"/>
      <c r="C1665" s="134"/>
    </row>
    <row r="1666" spans="1:3" s="131" customFormat="1" ht="11.25">
      <c r="A1666" s="132"/>
      <c r="B1666" s="133"/>
      <c r="C1666" s="134"/>
    </row>
    <row r="1667" spans="1:3" s="131" customFormat="1" ht="11.25">
      <c r="A1667" s="132"/>
      <c r="B1667" s="133"/>
      <c r="C1667" s="134"/>
    </row>
    <row r="1668" spans="1:3" s="131" customFormat="1" ht="11.25">
      <c r="A1668" s="132"/>
      <c r="B1668" s="133"/>
      <c r="C1668" s="134"/>
    </row>
    <row r="1669" spans="1:3" s="131" customFormat="1" ht="11.25">
      <c r="A1669" s="132"/>
      <c r="B1669" s="133"/>
      <c r="C1669" s="134"/>
    </row>
    <row r="1670" spans="1:3" s="131" customFormat="1" ht="11.25">
      <c r="A1670" s="132"/>
      <c r="B1670" s="133"/>
      <c r="C1670" s="134"/>
    </row>
    <row r="1671" spans="1:3" s="131" customFormat="1" ht="11.25">
      <c r="A1671" s="132"/>
      <c r="B1671" s="133"/>
      <c r="C1671" s="134"/>
    </row>
    <row r="1672" spans="1:3" s="131" customFormat="1" ht="11.25">
      <c r="A1672" s="132"/>
      <c r="B1672" s="133"/>
      <c r="C1672" s="134"/>
    </row>
    <row r="1673" spans="1:3" s="131" customFormat="1" ht="11.25">
      <c r="A1673" s="132"/>
      <c r="B1673" s="133"/>
      <c r="C1673" s="134"/>
    </row>
    <row r="1674" spans="1:3" s="131" customFormat="1" ht="11.25">
      <c r="A1674" s="132"/>
      <c r="B1674" s="133"/>
      <c r="C1674" s="134"/>
    </row>
    <row r="1675" spans="1:3" s="131" customFormat="1" ht="11.25">
      <c r="A1675" s="132"/>
      <c r="B1675" s="133"/>
      <c r="C1675" s="134"/>
    </row>
    <row r="1676" spans="1:3" s="131" customFormat="1" ht="11.25">
      <c r="A1676" s="132"/>
      <c r="B1676" s="133"/>
      <c r="C1676" s="134"/>
    </row>
    <row r="1677" spans="1:3" s="131" customFormat="1" ht="11.25">
      <c r="A1677" s="132"/>
      <c r="B1677" s="133"/>
      <c r="C1677" s="134"/>
    </row>
    <row r="1678" spans="1:3" s="131" customFormat="1" ht="11.25">
      <c r="A1678" s="132"/>
      <c r="B1678" s="133"/>
      <c r="C1678" s="134"/>
    </row>
    <row r="1679" spans="1:3" s="131" customFormat="1" ht="11.25">
      <c r="A1679" s="132"/>
      <c r="B1679" s="133"/>
      <c r="C1679" s="134"/>
    </row>
    <row r="1680" spans="1:3" s="131" customFormat="1" ht="11.25">
      <c r="A1680" s="132"/>
      <c r="B1680" s="133"/>
      <c r="C1680" s="134"/>
    </row>
    <row r="1681" spans="1:3" s="131" customFormat="1" ht="11.25">
      <c r="A1681" s="132"/>
      <c r="B1681" s="133"/>
      <c r="C1681" s="134"/>
    </row>
    <row r="1682" spans="1:3" s="131" customFormat="1" ht="11.25">
      <c r="A1682" s="132"/>
      <c r="B1682" s="133"/>
      <c r="C1682" s="134"/>
    </row>
    <row r="1683" spans="1:3" s="131" customFormat="1" ht="11.25">
      <c r="A1683" s="132"/>
      <c r="B1683" s="133"/>
      <c r="C1683" s="134"/>
    </row>
    <row r="1684" spans="1:3" s="131" customFormat="1" ht="11.25">
      <c r="A1684" s="132"/>
      <c r="B1684" s="133"/>
      <c r="C1684" s="134"/>
    </row>
    <row r="1685" spans="1:3" s="131" customFormat="1" ht="11.25">
      <c r="A1685" s="132"/>
      <c r="B1685" s="133"/>
      <c r="C1685" s="134"/>
    </row>
    <row r="1686" spans="1:3" s="131" customFormat="1" ht="11.25">
      <c r="A1686" s="132"/>
      <c r="B1686" s="133"/>
      <c r="C1686" s="134"/>
    </row>
    <row r="1687" spans="1:3" s="131" customFormat="1" ht="11.25">
      <c r="A1687" s="132"/>
      <c r="B1687" s="133"/>
      <c r="C1687" s="134"/>
    </row>
    <row r="1688" spans="1:3" s="131" customFormat="1" ht="11.25">
      <c r="A1688" s="132"/>
      <c r="B1688" s="133"/>
      <c r="C1688" s="134"/>
    </row>
    <row r="1689" spans="1:3" s="131" customFormat="1" ht="11.25">
      <c r="A1689" s="132"/>
      <c r="B1689" s="133"/>
      <c r="C1689" s="134"/>
    </row>
    <row r="1690" spans="1:3" s="131" customFormat="1" ht="11.25">
      <c r="A1690" s="132"/>
      <c r="B1690" s="133"/>
      <c r="C1690" s="134"/>
    </row>
    <row r="1691" spans="1:3" s="131" customFormat="1" ht="11.25">
      <c r="A1691" s="132"/>
      <c r="B1691" s="133"/>
      <c r="C1691" s="134"/>
    </row>
    <row r="1692" spans="1:3" s="131" customFormat="1" ht="11.25">
      <c r="A1692" s="132"/>
      <c r="B1692" s="133"/>
      <c r="C1692" s="134"/>
    </row>
    <row r="1693" spans="1:3" s="131" customFormat="1" ht="11.25">
      <c r="A1693" s="132"/>
      <c r="B1693" s="133"/>
      <c r="C1693" s="134"/>
    </row>
    <row r="1694" spans="1:3" s="131" customFormat="1" ht="11.25">
      <c r="A1694" s="132"/>
      <c r="B1694" s="133"/>
      <c r="C1694" s="134"/>
    </row>
    <row r="1695" spans="1:3" s="131" customFormat="1" ht="11.25">
      <c r="A1695" s="132"/>
      <c r="B1695" s="133"/>
      <c r="C1695" s="134"/>
    </row>
    <row r="1696" spans="1:3" s="131" customFormat="1" ht="11.25">
      <c r="A1696" s="132"/>
      <c r="B1696" s="133"/>
      <c r="C1696" s="134"/>
    </row>
    <row r="1697" spans="1:3" s="131" customFormat="1" ht="11.25">
      <c r="A1697" s="132"/>
      <c r="B1697" s="133"/>
      <c r="C1697" s="134"/>
    </row>
    <row r="1698" spans="1:3" s="131" customFormat="1" ht="11.25">
      <c r="A1698" s="132"/>
      <c r="B1698" s="133"/>
      <c r="C1698" s="134"/>
    </row>
    <row r="1699" spans="1:3" s="131" customFormat="1" ht="11.25">
      <c r="A1699" s="132"/>
      <c r="B1699" s="133"/>
      <c r="C1699" s="134"/>
    </row>
    <row r="1700" spans="1:3" s="131" customFormat="1" ht="11.25">
      <c r="A1700" s="132"/>
      <c r="B1700" s="133"/>
      <c r="C1700" s="134"/>
    </row>
    <row r="1701" spans="1:3" s="131" customFormat="1" ht="11.25">
      <c r="A1701" s="132"/>
      <c r="B1701" s="133"/>
      <c r="C1701" s="134"/>
    </row>
    <row r="1702" spans="1:3" s="131" customFormat="1" ht="11.25">
      <c r="A1702" s="132"/>
      <c r="B1702" s="133"/>
      <c r="C1702" s="134"/>
    </row>
    <row r="1703" spans="1:3" s="131" customFormat="1" ht="11.25">
      <c r="A1703" s="132"/>
      <c r="B1703" s="133"/>
      <c r="C1703" s="134"/>
    </row>
    <row r="1704" spans="1:3" s="131" customFormat="1" ht="11.25">
      <c r="A1704" s="132"/>
      <c r="B1704" s="133"/>
      <c r="C1704" s="134"/>
    </row>
    <row r="1705" spans="1:3" s="131" customFormat="1" ht="11.25">
      <c r="A1705" s="132"/>
      <c r="B1705" s="133"/>
      <c r="C1705" s="134"/>
    </row>
    <row r="1706" spans="1:3" s="131" customFormat="1" ht="11.25">
      <c r="A1706" s="132"/>
      <c r="B1706" s="133"/>
      <c r="C1706" s="134"/>
    </row>
    <row r="1707" spans="1:3" s="131" customFormat="1" ht="11.25">
      <c r="A1707" s="132"/>
      <c r="B1707" s="133"/>
      <c r="C1707" s="134"/>
    </row>
    <row r="1708" spans="1:3" s="131" customFormat="1" ht="11.25">
      <c r="A1708" s="132"/>
      <c r="B1708" s="133"/>
      <c r="C1708" s="134"/>
    </row>
    <row r="1709" spans="1:3" s="131" customFormat="1" ht="11.25">
      <c r="A1709" s="132"/>
      <c r="B1709" s="133"/>
      <c r="C1709" s="134"/>
    </row>
    <row r="1710" spans="1:3" s="131" customFormat="1" ht="11.25">
      <c r="A1710" s="132"/>
      <c r="B1710" s="133"/>
      <c r="C1710" s="134"/>
    </row>
    <row r="1711" spans="1:3" s="131" customFormat="1" ht="11.25">
      <c r="A1711" s="132"/>
      <c r="B1711" s="133"/>
      <c r="C1711" s="134"/>
    </row>
    <row r="1712" spans="1:3" s="131" customFormat="1" ht="11.25">
      <c r="A1712" s="132"/>
      <c r="B1712" s="133"/>
      <c r="C1712" s="134"/>
    </row>
    <row r="1713" spans="1:3" s="131" customFormat="1" ht="11.25">
      <c r="A1713" s="132"/>
      <c r="B1713" s="133"/>
      <c r="C1713" s="134"/>
    </row>
    <row r="1714" spans="1:3" s="131" customFormat="1" ht="11.25">
      <c r="A1714" s="132"/>
      <c r="B1714" s="133"/>
      <c r="C1714" s="134"/>
    </row>
    <row r="1715" spans="1:3" s="131" customFormat="1" ht="11.25">
      <c r="A1715" s="132"/>
      <c r="B1715" s="133"/>
      <c r="C1715" s="134"/>
    </row>
    <row r="1716" spans="1:3" s="131" customFormat="1" ht="11.25">
      <c r="A1716" s="132"/>
      <c r="B1716" s="133"/>
      <c r="C1716" s="134"/>
    </row>
    <row r="1717" spans="1:3" s="131" customFormat="1" ht="11.25">
      <c r="A1717" s="132"/>
      <c r="B1717" s="133"/>
      <c r="C1717" s="134"/>
    </row>
    <row r="1718" spans="1:3" s="131" customFormat="1" ht="11.25">
      <c r="A1718" s="132"/>
      <c r="B1718" s="133"/>
      <c r="C1718" s="134"/>
    </row>
    <row r="1719" spans="1:3" s="131" customFormat="1" ht="11.25">
      <c r="A1719" s="132"/>
      <c r="B1719" s="133"/>
      <c r="C1719" s="134"/>
    </row>
    <row r="1720" spans="1:3" s="131" customFormat="1" ht="11.25">
      <c r="A1720" s="132"/>
      <c r="B1720" s="133"/>
      <c r="C1720" s="134"/>
    </row>
    <row r="1721" spans="1:3" s="131" customFormat="1" ht="11.25">
      <c r="A1721" s="132"/>
      <c r="B1721" s="133"/>
      <c r="C1721" s="134"/>
    </row>
    <row r="1722" spans="1:3" s="131" customFormat="1" ht="11.25">
      <c r="A1722" s="132"/>
      <c r="B1722" s="133"/>
      <c r="C1722" s="134"/>
    </row>
    <row r="1723" spans="1:3" s="131" customFormat="1" ht="11.25">
      <c r="A1723" s="132"/>
      <c r="B1723" s="133"/>
      <c r="C1723" s="134"/>
    </row>
    <row r="1724" spans="1:3" s="131" customFormat="1" ht="11.25">
      <c r="A1724" s="132"/>
      <c r="B1724" s="133"/>
      <c r="C1724" s="134"/>
    </row>
    <row r="1725" spans="1:3" s="131" customFormat="1" ht="11.25">
      <c r="A1725" s="132"/>
      <c r="B1725" s="133"/>
      <c r="C1725" s="134"/>
    </row>
    <row r="1726" spans="1:3" s="131" customFormat="1" ht="11.25">
      <c r="A1726" s="132"/>
      <c r="B1726" s="133"/>
      <c r="C1726" s="134"/>
    </row>
    <row r="1727" spans="1:3" s="131" customFormat="1" ht="11.25">
      <c r="A1727" s="132"/>
      <c r="B1727" s="133"/>
      <c r="C1727" s="134"/>
    </row>
    <row r="1728" spans="1:3" s="131" customFormat="1" ht="11.25">
      <c r="A1728" s="132"/>
      <c r="B1728" s="133"/>
      <c r="C1728" s="134"/>
    </row>
    <row r="1729" spans="1:3" s="131" customFormat="1" ht="11.25">
      <c r="A1729" s="132"/>
      <c r="B1729" s="133"/>
      <c r="C1729" s="134"/>
    </row>
    <row r="1730" spans="1:3" s="131" customFormat="1" ht="11.25">
      <c r="A1730" s="132"/>
      <c r="B1730" s="133"/>
      <c r="C1730" s="134"/>
    </row>
    <row r="1731" spans="1:3" s="131" customFormat="1" ht="11.25">
      <c r="A1731" s="132"/>
      <c r="B1731" s="133"/>
      <c r="C1731" s="134"/>
    </row>
    <row r="1732" spans="1:3" s="131" customFormat="1" ht="11.25">
      <c r="A1732" s="132"/>
      <c r="B1732" s="133"/>
      <c r="C1732" s="134"/>
    </row>
    <row r="1733" spans="1:3" s="131" customFormat="1" ht="11.25">
      <c r="A1733" s="132"/>
      <c r="B1733" s="133"/>
      <c r="C1733" s="134"/>
    </row>
    <row r="1734" spans="1:3" s="131" customFormat="1" ht="11.25">
      <c r="A1734" s="132"/>
      <c r="B1734" s="133"/>
      <c r="C1734" s="134"/>
    </row>
    <row r="1735" spans="1:3" s="131" customFormat="1" ht="11.25">
      <c r="A1735" s="132"/>
      <c r="B1735" s="133"/>
      <c r="C1735" s="134"/>
    </row>
    <row r="1736" spans="1:3" s="131" customFormat="1" ht="11.25">
      <c r="A1736" s="132"/>
      <c r="B1736" s="133"/>
      <c r="C1736" s="134"/>
    </row>
    <row r="1737" spans="1:3" s="131" customFormat="1" ht="11.25">
      <c r="A1737" s="132"/>
      <c r="B1737" s="133"/>
      <c r="C1737" s="134"/>
    </row>
    <row r="1738" spans="1:3" s="131" customFormat="1" ht="11.25">
      <c r="A1738" s="132"/>
      <c r="B1738" s="133"/>
      <c r="C1738" s="134"/>
    </row>
    <row r="1739" spans="1:3" s="131" customFormat="1" ht="11.25">
      <c r="A1739" s="132"/>
      <c r="B1739" s="133"/>
      <c r="C1739" s="134"/>
    </row>
    <row r="1740" spans="1:3" s="131" customFormat="1" ht="11.25">
      <c r="A1740" s="132"/>
      <c r="B1740" s="133"/>
      <c r="C1740" s="134"/>
    </row>
    <row r="1741" spans="1:3" s="131" customFormat="1" ht="11.25">
      <c r="A1741" s="132"/>
      <c r="B1741" s="133"/>
      <c r="C1741" s="134"/>
    </row>
    <row r="1742" spans="1:3" s="131" customFormat="1" ht="11.25">
      <c r="A1742" s="132"/>
      <c r="B1742" s="133"/>
      <c r="C1742" s="134"/>
    </row>
    <row r="1743" spans="1:3" s="131" customFormat="1" ht="11.25">
      <c r="A1743" s="132"/>
      <c r="B1743" s="133"/>
      <c r="C1743" s="134"/>
    </row>
    <row r="1744" spans="1:3" s="131" customFormat="1" ht="11.25">
      <c r="A1744" s="132"/>
      <c r="B1744" s="133"/>
      <c r="C1744" s="134"/>
    </row>
    <row r="1745" spans="1:3" s="131" customFormat="1" ht="11.25">
      <c r="A1745" s="132"/>
      <c r="B1745" s="133"/>
      <c r="C1745" s="134"/>
    </row>
    <row r="1746" spans="1:3" s="131" customFormat="1" ht="11.25">
      <c r="A1746" s="132"/>
      <c r="B1746" s="133"/>
      <c r="C1746" s="134"/>
    </row>
    <row r="1747" spans="1:3" s="131" customFormat="1" ht="11.25">
      <c r="A1747" s="132"/>
      <c r="B1747" s="133"/>
      <c r="C1747" s="134"/>
    </row>
    <row r="1748" spans="1:3" s="131" customFormat="1" ht="11.25">
      <c r="A1748" s="132"/>
      <c r="B1748" s="133"/>
      <c r="C1748" s="134"/>
    </row>
    <row r="1749" spans="1:3" s="131" customFormat="1" ht="11.25">
      <c r="A1749" s="132"/>
      <c r="B1749" s="133"/>
      <c r="C1749" s="134"/>
    </row>
    <row r="1750" spans="1:3" s="131" customFormat="1" ht="11.25">
      <c r="A1750" s="132"/>
      <c r="B1750" s="133"/>
      <c r="C1750" s="134"/>
    </row>
    <row r="1751" spans="1:3" s="131" customFormat="1" ht="11.25">
      <c r="A1751" s="132"/>
      <c r="B1751" s="133"/>
      <c r="C1751" s="134"/>
    </row>
    <row r="1752" spans="1:3" s="131" customFormat="1" ht="11.25">
      <c r="A1752" s="132"/>
      <c r="B1752" s="133"/>
      <c r="C1752" s="134"/>
    </row>
    <row r="1753" spans="1:3" s="131" customFormat="1" ht="11.25">
      <c r="A1753" s="132"/>
      <c r="B1753" s="133"/>
      <c r="C1753" s="134"/>
    </row>
    <row r="1754" spans="1:3" s="131" customFormat="1" ht="11.25">
      <c r="A1754" s="132"/>
      <c r="B1754" s="133"/>
      <c r="C1754" s="134"/>
    </row>
    <row r="1755" spans="1:3" s="131" customFormat="1" ht="11.25">
      <c r="A1755" s="132"/>
      <c r="B1755" s="133"/>
      <c r="C1755" s="134"/>
    </row>
    <row r="1756" spans="1:3" s="131" customFormat="1" ht="11.25">
      <c r="A1756" s="132"/>
      <c r="B1756" s="133"/>
      <c r="C1756" s="134"/>
    </row>
    <row r="1757" spans="1:3" s="131" customFormat="1" ht="11.25">
      <c r="A1757" s="132"/>
      <c r="B1757" s="133"/>
      <c r="C1757" s="134"/>
    </row>
    <row r="1758" spans="1:3" s="131" customFormat="1" ht="11.25">
      <c r="A1758" s="132"/>
      <c r="B1758" s="133"/>
      <c r="C1758" s="134"/>
    </row>
    <row r="1759" spans="1:3" s="131" customFormat="1" ht="11.25">
      <c r="A1759" s="132"/>
      <c r="B1759" s="133"/>
      <c r="C1759" s="134"/>
    </row>
    <row r="1760" spans="1:3" s="131" customFormat="1" ht="11.25">
      <c r="A1760" s="132"/>
      <c r="B1760" s="133"/>
      <c r="C1760" s="134"/>
    </row>
    <row r="1761" spans="1:3" s="131" customFormat="1" ht="11.25">
      <c r="A1761" s="132"/>
      <c r="B1761" s="133"/>
      <c r="C1761" s="134"/>
    </row>
    <row r="1762" spans="1:3" s="131" customFormat="1" ht="11.25">
      <c r="A1762" s="132"/>
      <c r="B1762" s="133"/>
      <c r="C1762" s="134"/>
    </row>
    <row r="1763" spans="1:3" s="131" customFormat="1" ht="11.25">
      <c r="A1763" s="132"/>
      <c r="B1763" s="133"/>
      <c r="C1763" s="134"/>
    </row>
    <row r="1764" spans="1:3" s="131" customFormat="1" ht="11.25">
      <c r="A1764" s="132"/>
      <c r="B1764" s="133"/>
      <c r="C1764" s="134"/>
    </row>
    <row r="1765" spans="1:3" s="131" customFormat="1" ht="11.25">
      <c r="A1765" s="132"/>
      <c r="B1765" s="133"/>
      <c r="C1765" s="134"/>
    </row>
    <row r="1766" spans="1:3" s="131" customFormat="1" ht="11.25">
      <c r="A1766" s="132"/>
      <c r="B1766" s="133"/>
      <c r="C1766" s="134"/>
    </row>
    <row r="1767" spans="1:3" s="131" customFormat="1" ht="11.25">
      <c r="A1767" s="132"/>
      <c r="B1767" s="133"/>
      <c r="C1767" s="134"/>
    </row>
    <row r="1768" spans="1:3" s="131" customFormat="1" ht="11.25">
      <c r="A1768" s="132"/>
      <c r="B1768" s="133"/>
      <c r="C1768" s="134"/>
    </row>
    <row r="1769" spans="1:3" s="131" customFormat="1" ht="11.25">
      <c r="A1769" s="132"/>
      <c r="B1769" s="133"/>
      <c r="C1769" s="134"/>
    </row>
    <row r="1770" spans="1:3" s="131" customFormat="1" ht="11.25">
      <c r="A1770" s="132"/>
      <c r="B1770" s="133"/>
      <c r="C1770" s="134"/>
    </row>
    <row r="1771" spans="1:3" s="131" customFormat="1" ht="11.25">
      <c r="A1771" s="132"/>
      <c r="B1771" s="133"/>
      <c r="C1771" s="134"/>
    </row>
    <row r="1772" spans="1:3" s="131" customFormat="1" ht="11.25">
      <c r="A1772" s="132"/>
      <c r="B1772" s="133"/>
      <c r="C1772" s="134"/>
    </row>
    <row r="1773" spans="1:3" s="131" customFormat="1" ht="11.25">
      <c r="A1773" s="132"/>
      <c r="B1773" s="133"/>
      <c r="C1773" s="134"/>
    </row>
    <row r="1774" spans="1:3" s="131" customFormat="1" ht="11.25">
      <c r="A1774" s="132"/>
      <c r="B1774" s="133"/>
      <c r="C1774" s="134"/>
    </row>
    <row r="1775" spans="1:3" s="131" customFormat="1" ht="11.25">
      <c r="A1775" s="132"/>
      <c r="B1775" s="133"/>
      <c r="C1775" s="134"/>
    </row>
    <row r="1776" spans="1:3" s="131" customFormat="1" ht="11.25">
      <c r="A1776" s="132"/>
      <c r="B1776" s="133"/>
      <c r="C1776" s="134"/>
    </row>
    <row r="1777" spans="1:3" s="131" customFormat="1" ht="11.25">
      <c r="A1777" s="132"/>
      <c r="B1777" s="133"/>
      <c r="C1777" s="134"/>
    </row>
    <row r="1778" spans="1:3" s="131" customFormat="1" ht="11.25">
      <c r="A1778" s="132"/>
      <c r="B1778" s="133"/>
      <c r="C1778" s="134"/>
    </row>
    <row r="1779" spans="1:3" s="131" customFormat="1" ht="11.25">
      <c r="A1779" s="132"/>
      <c r="B1779" s="133"/>
      <c r="C1779" s="134"/>
    </row>
    <row r="1780" spans="1:3" s="131" customFormat="1" ht="11.25">
      <c r="A1780" s="132"/>
      <c r="B1780" s="133"/>
      <c r="C1780" s="134"/>
    </row>
    <row r="1781" spans="1:3" s="131" customFormat="1" ht="11.25">
      <c r="A1781" s="132"/>
      <c r="B1781" s="133"/>
      <c r="C1781" s="134"/>
    </row>
    <row r="1782" spans="1:3" s="131" customFormat="1" ht="11.25">
      <c r="A1782" s="132"/>
      <c r="B1782" s="133"/>
      <c r="C1782" s="134"/>
    </row>
    <row r="1783" spans="1:3" s="131" customFormat="1" ht="11.25">
      <c r="A1783" s="132"/>
      <c r="B1783" s="133"/>
      <c r="C1783" s="134"/>
    </row>
    <row r="1784" spans="1:3" s="131" customFormat="1" ht="11.25">
      <c r="A1784" s="132"/>
      <c r="B1784" s="133"/>
      <c r="C1784" s="134"/>
    </row>
    <row r="1785" spans="1:3" s="131" customFormat="1" ht="11.25">
      <c r="A1785" s="132"/>
      <c r="B1785" s="133"/>
      <c r="C1785" s="134"/>
    </row>
    <row r="1786" spans="1:3" s="131" customFormat="1" ht="11.25">
      <c r="A1786" s="132"/>
      <c r="B1786" s="133"/>
      <c r="C1786" s="134"/>
    </row>
    <row r="1787" spans="1:3" s="131" customFormat="1" ht="11.25">
      <c r="A1787" s="132"/>
      <c r="B1787" s="133"/>
      <c r="C1787" s="134"/>
    </row>
    <row r="1788" spans="1:3" s="131" customFormat="1" ht="11.25">
      <c r="A1788" s="132"/>
      <c r="B1788" s="133"/>
      <c r="C1788" s="134"/>
    </row>
    <row r="1789" spans="1:3" s="131" customFormat="1" ht="11.25">
      <c r="A1789" s="132"/>
      <c r="B1789" s="133"/>
      <c r="C1789" s="134"/>
    </row>
    <row r="1790" spans="1:3" s="131" customFormat="1" ht="11.25">
      <c r="A1790" s="132"/>
      <c r="B1790" s="133"/>
      <c r="C1790" s="134"/>
    </row>
    <row r="1791" spans="1:3" s="131" customFormat="1" ht="11.25">
      <c r="A1791" s="132"/>
      <c r="B1791" s="133"/>
      <c r="C1791" s="134"/>
    </row>
    <row r="1792" spans="1:3" s="131" customFormat="1" ht="11.25">
      <c r="A1792" s="132"/>
      <c r="B1792" s="133"/>
      <c r="C1792" s="134"/>
    </row>
    <row r="1793" spans="1:3" s="131" customFormat="1" ht="11.25">
      <c r="A1793" s="132"/>
      <c r="B1793" s="133"/>
      <c r="C1793" s="134"/>
    </row>
    <row r="1794" spans="1:3" s="131" customFormat="1" ht="11.25">
      <c r="A1794" s="132"/>
      <c r="B1794" s="133"/>
      <c r="C1794" s="134"/>
    </row>
    <row r="1795" spans="1:3" s="131" customFormat="1" ht="11.25">
      <c r="A1795" s="132"/>
      <c r="B1795" s="133"/>
      <c r="C1795" s="134"/>
    </row>
    <row r="1796" spans="1:3" s="131" customFormat="1" ht="11.25">
      <c r="A1796" s="132"/>
      <c r="B1796" s="133"/>
      <c r="C1796" s="134"/>
    </row>
    <row r="1797" spans="1:3" s="131" customFormat="1" ht="11.25">
      <c r="A1797" s="132"/>
      <c r="B1797" s="133"/>
      <c r="C1797" s="134"/>
    </row>
    <row r="1798" spans="1:3" s="131" customFormat="1" ht="11.25">
      <c r="A1798" s="132"/>
      <c r="B1798" s="133"/>
      <c r="C1798" s="134"/>
    </row>
    <row r="1799" spans="1:3" s="131" customFormat="1" ht="11.25">
      <c r="A1799" s="132"/>
      <c r="B1799" s="133"/>
      <c r="C1799" s="134"/>
    </row>
    <row r="1800" spans="1:3" s="131" customFormat="1" ht="11.25">
      <c r="A1800" s="132"/>
      <c r="B1800" s="133"/>
      <c r="C1800" s="134"/>
    </row>
    <row r="1801" spans="1:3" s="131" customFormat="1" ht="11.25">
      <c r="A1801" s="132"/>
      <c r="B1801" s="133"/>
      <c r="C1801" s="134"/>
    </row>
    <row r="1802" spans="1:3" s="131" customFormat="1" ht="11.25">
      <c r="A1802" s="132"/>
      <c r="B1802" s="133"/>
      <c r="C1802" s="134"/>
    </row>
    <row r="1803" spans="1:3" s="131" customFormat="1" ht="11.25">
      <c r="A1803" s="132"/>
      <c r="B1803" s="133"/>
      <c r="C1803" s="134"/>
    </row>
    <row r="1804" spans="1:3" s="131" customFormat="1" ht="11.25">
      <c r="A1804" s="132"/>
      <c r="B1804" s="133"/>
      <c r="C1804" s="134"/>
    </row>
    <row r="1805" spans="1:3" s="131" customFormat="1" ht="11.25">
      <c r="A1805" s="132"/>
      <c r="B1805" s="133"/>
      <c r="C1805" s="134"/>
    </row>
    <row r="1806" spans="1:3" s="131" customFormat="1" ht="11.25">
      <c r="A1806" s="132"/>
      <c r="B1806" s="133"/>
      <c r="C1806" s="134"/>
    </row>
    <row r="1807" spans="1:3" s="131" customFormat="1" ht="11.25">
      <c r="A1807" s="132"/>
      <c r="B1807" s="133"/>
      <c r="C1807" s="134"/>
    </row>
    <row r="1808" spans="1:3" s="131" customFormat="1" ht="11.25">
      <c r="A1808" s="132"/>
      <c r="B1808" s="133"/>
      <c r="C1808" s="134"/>
    </row>
    <row r="1809" spans="1:3" s="131" customFormat="1" ht="11.25">
      <c r="A1809" s="132"/>
      <c r="B1809" s="133"/>
      <c r="C1809" s="134"/>
    </row>
    <row r="1810" spans="1:3" s="131" customFormat="1" ht="11.25">
      <c r="A1810" s="132"/>
      <c r="B1810" s="133"/>
      <c r="C1810" s="134"/>
    </row>
    <row r="1811" spans="1:3" s="131" customFormat="1" ht="11.25">
      <c r="A1811" s="132"/>
      <c r="B1811" s="133"/>
      <c r="C1811" s="134"/>
    </row>
    <row r="1812" spans="1:3" s="131" customFormat="1" ht="11.25">
      <c r="A1812" s="132"/>
      <c r="B1812" s="133"/>
      <c r="C1812" s="134"/>
    </row>
    <row r="1813" spans="1:3" s="131" customFormat="1" ht="11.25">
      <c r="A1813" s="132"/>
      <c r="B1813" s="133"/>
      <c r="C1813" s="134"/>
    </row>
    <row r="1814" spans="1:3" s="131" customFormat="1" ht="11.25">
      <c r="A1814" s="132"/>
      <c r="B1814" s="133"/>
      <c r="C1814" s="134"/>
    </row>
    <row r="1815" spans="1:3" s="131" customFormat="1" ht="11.25">
      <c r="A1815" s="132"/>
      <c r="B1815" s="133"/>
      <c r="C1815" s="134"/>
    </row>
    <row r="1816" spans="1:3" s="131" customFormat="1" ht="11.25">
      <c r="A1816" s="132"/>
      <c r="B1816" s="133"/>
      <c r="C1816" s="134"/>
    </row>
    <row r="1817" spans="1:3" s="131" customFormat="1" ht="11.25">
      <c r="A1817" s="132"/>
      <c r="B1817" s="133"/>
      <c r="C1817" s="134"/>
    </row>
    <row r="1818" spans="1:3" s="131" customFormat="1" ht="11.25">
      <c r="A1818" s="132"/>
      <c r="B1818" s="133"/>
      <c r="C1818" s="134"/>
    </row>
    <row r="1819" spans="1:3" s="131" customFormat="1" ht="11.25">
      <c r="A1819" s="132"/>
      <c r="B1819" s="133"/>
      <c r="C1819" s="134"/>
    </row>
    <row r="1820" spans="1:3" s="131" customFormat="1" ht="11.25">
      <c r="A1820" s="132"/>
      <c r="B1820" s="133"/>
      <c r="C1820" s="134"/>
    </row>
    <row r="1821" spans="1:3" s="131" customFormat="1" ht="11.25">
      <c r="A1821" s="132"/>
      <c r="B1821" s="133"/>
      <c r="C1821" s="134"/>
    </row>
    <row r="1822" spans="1:3" s="131" customFormat="1" ht="11.25">
      <c r="A1822" s="132"/>
      <c r="B1822" s="133"/>
      <c r="C1822" s="134"/>
    </row>
    <row r="1823" spans="1:3" s="131" customFormat="1" ht="11.25">
      <c r="A1823" s="132"/>
      <c r="B1823" s="133"/>
      <c r="C1823" s="134"/>
    </row>
    <row r="1824" spans="1:3" s="131" customFormat="1" ht="11.25">
      <c r="A1824" s="132"/>
      <c r="B1824" s="133"/>
      <c r="C1824" s="134"/>
    </row>
    <row r="1825" spans="1:3" s="131" customFormat="1" ht="11.25">
      <c r="A1825" s="132"/>
      <c r="B1825" s="133"/>
      <c r="C1825" s="134"/>
    </row>
    <row r="1826" spans="1:12" ht="11.25">
      <c r="A1826" s="132"/>
      <c r="B1826" s="133"/>
      <c r="C1826" s="134"/>
      <c r="D1826" s="131"/>
      <c r="E1826" s="131"/>
      <c r="F1826" s="131"/>
      <c r="G1826" s="131"/>
      <c r="H1826" s="131"/>
      <c r="I1826" s="131"/>
      <c r="J1826" s="131"/>
      <c r="K1826" s="131"/>
      <c r="L1826" s="131"/>
    </row>
    <row r="1827" spans="1:11" ht="11.25">
      <c r="A1827" s="132"/>
      <c r="B1827" s="133"/>
      <c r="C1827" s="134"/>
      <c r="D1827" s="131"/>
      <c r="E1827" s="131"/>
      <c r="F1827" s="131"/>
      <c r="G1827" s="131"/>
      <c r="H1827" s="131"/>
      <c r="I1827" s="131"/>
      <c r="J1827" s="131"/>
      <c r="K1827" s="131"/>
    </row>
    <row r="1828" spans="1:11" ht="11.25">
      <c r="A1828" s="132"/>
      <c r="B1828" s="133"/>
      <c r="C1828" s="134"/>
      <c r="D1828" s="131"/>
      <c r="E1828" s="131"/>
      <c r="F1828" s="131"/>
      <c r="G1828" s="131"/>
      <c r="H1828" s="131"/>
      <c r="I1828" s="131"/>
      <c r="J1828" s="131"/>
      <c r="K1828" s="131"/>
    </row>
    <row r="1829" spans="1:11" ht="11.25">
      <c r="A1829" s="132"/>
      <c r="C1829" s="134"/>
      <c r="D1829" s="131"/>
      <c r="E1829" s="131"/>
      <c r="F1829" s="131"/>
      <c r="G1829" s="131"/>
      <c r="H1829" s="131"/>
      <c r="I1829" s="131"/>
      <c r="J1829" s="131"/>
      <c r="K1829" s="131"/>
    </row>
    <row r="1830" spans="1:11" ht="11.25">
      <c r="A1830" s="132"/>
      <c r="C1830" s="134"/>
      <c r="D1830" s="131"/>
      <c r="E1830" s="131"/>
      <c r="F1830" s="131"/>
      <c r="G1830" s="131"/>
      <c r="H1830" s="131"/>
      <c r="I1830" s="131"/>
      <c r="J1830" s="131"/>
      <c r="K1830" s="131"/>
    </row>
  </sheetData>
  <sheetProtection password="DFDD" sheet="1" selectLockedCells="1"/>
  <mergeCells count="2">
    <mergeCell ref="B13:C13"/>
    <mergeCell ref="A4:F4"/>
  </mergeCells>
  <printOptions/>
  <pageMargins left="0.984251968503937" right="0.7480314960629921" top="0.984251968503937" bottom="0.984251968503937" header="0" footer="0"/>
  <pageSetup horizontalDpi="600" verticalDpi="600" orientation="portrait" paperSize="9" r:id="rId1"/>
  <headerFooter alignWithMargins="0">
    <oddFooter>&amp;Cpopisov del ni dovoljeno vsebinsko spreminjati ali kakorkoli posegati v njih!</oddFooter>
  </headerFooter>
</worksheet>
</file>

<file path=xl/worksheets/sheet5.xml><?xml version="1.0" encoding="utf-8"?>
<worksheet xmlns="http://schemas.openxmlformats.org/spreadsheetml/2006/main" xmlns:r="http://schemas.openxmlformats.org/officeDocument/2006/relationships">
  <dimension ref="A1:I67"/>
  <sheetViews>
    <sheetView zoomScalePageLayoutView="0" workbookViewId="0" topLeftCell="A1">
      <selection activeCell="E26" sqref="E26"/>
    </sheetView>
  </sheetViews>
  <sheetFormatPr defaultColWidth="9.140625" defaultRowHeight="15"/>
  <cols>
    <col min="1" max="1" width="3.7109375" style="318" customWidth="1"/>
    <col min="2" max="2" width="37.7109375" style="318" customWidth="1"/>
    <col min="3" max="3" width="5.8515625" style="557" customWidth="1"/>
    <col min="4" max="4" width="6.7109375" style="557" customWidth="1"/>
    <col min="5" max="5" width="12.140625" style="557" customWidth="1"/>
    <col min="6" max="6" width="16.57421875" style="558" customWidth="1"/>
    <col min="7" max="8" width="9.140625" style="318" customWidth="1"/>
    <col min="9" max="9" width="8.8515625" style="318" customWidth="1"/>
    <col min="10" max="16384" width="9.140625" style="318" customWidth="1"/>
  </cols>
  <sheetData>
    <row r="1" spans="1:6" ht="10.5" customHeight="1">
      <c r="A1" s="481"/>
      <c r="B1" s="481"/>
      <c r="C1" s="482"/>
      <c r="D1" s="482"/>
      <c r="E1" s="482"/>
      <c r="F1" s="483"/>
    </row>
    <row r="2" spans="1:6" ht="14.25" customHeight="1">
      <c r="A2" s="484"/>
      <c r="B2" s="485" t="s">
        <v>500</v>
      </c>
      <c r="C2" s="486"/>
      <c r="D2" s="486"/>
      <c r="E2" s="486"/>
      <c r="F2" s="487"/>
    </row>
    <row r="3" spans="1:6" ht="10.5" customHeight="1">
      <c r="A3" s="484"/>
      <c r="B3" s="485"/>
      <c r="C3" s="486"/>
      <c r="D3" s="486"/>
      <c r="E3" s="486"/>
      <c r="F3" s="487"/>
    </row>
    <row r="4" spans="1:6" ht="17.25" customHeight="1">
      <c r="A4" s="488"/>
      <c r="B4" s="713" t="s">
        <v>501</v>
      </c>
      <c r="C4" s="680"/>
      <c r="D4" s="680"/>
      <c r="E4" s="680"/>
      <c r="F4" s="680"/>
    </row>
    <row r="5" spans="1:6" ht="17.25" customHeight="1">
      <c r="A5" s="488"/>
      <c r="B5" s="489"/>
      <c r="C5" s="311"/>
      <c r="D5" s="311"/>
      <c r="E5" s="311"/>
      <c r="F5" s="311"/>
    </row>
    <row r="6" spans="2:9" s="315" customFormat="1" ht="15.75">
      <c r="B6" s="679" t="s">
        <v>295</v>
      </c>
      <c r="C6" s="680"/>
      <c r="D6" s="680"/>
      <c r="E6" s="680"/>
      <c r="F6" s="680"/>
      <c r="G6" s="311"/>
      <c r="H6" s="311"/>
      <c r="I6" s="314"/>
    </row>
    <row r="7" spans="1:6" ht="10.5" customHeight="1">
      <c r="A7" s="488"/>
      <c r="B7" s="489"/>
      <c r="C7" s="490"/>
      <c r="D7" s="482"/>
      <c r="E7" s="491"/>
      <c r="F7" s="492"/>
    </row>
    <row r="8" spans="1:6" ht="14.25" customHeight="1">
      <c r="A8" s="488"/>
      <c r="B8" s="493" t="s">
        <v>502</v>
      </c>
      <c r="C8" s="490"/>
      <c r="D8" s="482"/>
      <c r="E8" s="491"/>
      <c r="F8" s="494" t="s">
        <v>503</v>
      </c>
    </row>
    <row r="9" spans="1:6" ht="10.5" customHeight="1">
      <c r="A9" s="488"/>
      <c r="B9" s="495"/>
      <c r="C9" s="490"/>
      <c r="D9" s="482"/>
      <c r="E9" s="491"/>
      <c r="F9" s="492"/>
    </row>
    <row r="10" spans="1:6" ht="29.25" customHeight="1" thickBot="1">
      <c r="A10" s="496"/>
      <c r="B10" s="497" t="s">
        <v>653</v>
      </c>
      <c r="C10" s="497" t="s">
        <v>504</v>
      </c>
      <c r="D10" s="497" t="s">
        <v>654</v>
      </c>
      <c r="E10" s="498" t="s">
        <v>506</v>
      </c>
      <c r="F10" s="499" t="s">
        <v>516</v>
      </c>
    </row>
    <row r="11" spans="1:6" ht="8.25" customHeight="1" thickTop="1">
      <c r="A11" s="481" t="s">
        <v>517</v>
      </c>
      <c r="B11" s="481"/>
      <c r="C11" s="482"/>
      <c r="D11" s="482"/>
      <c r="E11" s="500"/>
      <c r="F11" s="483"/>
    </row>
    <row r="12" spans="1:6" ht="22.5" customHeight="1">
      <c r="A12" s="501"/>
      <c r="B12" s="502" t="s">
        <v>518</v>
      </c>
      <c r="C12" s="503"/>
      <c r="D12" s="503"/>
      <c r="E12" s="504"/>
      <c r="F12" s="505"/>
    </row>
    <row r="13" spans="1:6" ht="95.25" customHeight="1">
      <c r="A13" s="506">
        <v>1</v>
      </c>
      <c r="B13" s="507" t="s">
        <v>519</v>
      </c>
      <c r="C13" s="503"/>
      <c r="D13" s="503"/>
      <c r="E13" s="298"/>
      <c r="F13" s="508"/>
    </row>
    <row r="14" spans="1:6" ht="12.75" customHeight="1">
      <c r="A14" s="509"/>
      <c r="B14" s="510" t="s">
        <v>520</v>
      </c>
      <c r="C14" s="511">
        <v>15</v>
      </c>
      <c r="D14" s="503" t="s">
        <v>661</v>
      </c>
      <c r="E14" s="298"/>
      <c r="F14" s="508">
        <f>C14*E14</f>
        <v>0</v>
      </c>
    </row>
    <row r="15" spans="1:6" ht="12.75" customHeight="1">
      <c r="A15" s="509"/>
      <c r="B15" s="510" t="s">
        <v>521</v>
      </c>
      <c r="C15" s="511">
        <v>30</v>
      </c>
      <c r="D15" s="503" t="s">
        <v>661</v>
      </c>
      <c r="E15" s="298"/>
      <c r="F15" s="508">
        <f>C15*E15</f>
        <v>0</v>
      </c>
    </row>
    <row r="16" spans="1:6" ht="40.5" customHeight="1">
      <c r="A16" s="512">
        <v>2</v>
      </c>
      <c r="B16" s="513" t="s">
        <v>522</v>
      </c>
      <c r="C16" s="514">
        <v>1</v>
      </c>
      <c r="D16" s="514" t="s">
        <v>655</v>
      </c>
      <c r="E16" s="299"/>
      <c r="F16" s="505">
        <f>C16*E16</f>
        <v>0</v>
      </c>
    </row>
    <row r="17" spans="1:6" ht="28.5" customHeight="1">
      <c r="A17" s="515">
        <v>3</v>
      </c>
      <c r="B17" s="513" t="s">
        <v>523</v>
      </c>
      <c r="C17" s="516"/>
      <c r="D17" s="517"/>
      <c r="E17" s="299"/>
      <c r="F17" s="508"/>
    </row>
    <row r="18" spans="1:6" ht="15" customHeight="1">
      <c r="A18" s="518"/>
      <c r="B18" s="513" t="s">
        <v>524</v>
      </c>
      <c r="C18" s="511">
        <v>3</v>
      </c>
      <c r="D18" s="503" t="s">
        <v>655</v>
      </c>
      <c r="E18" s="298"/>
      <c r="F18" s="508">
        <f>C18*E18</f>
        <v>0</v>
      </c>
    </row>
    <row r="19" spans="1:6" ht="15" customHeight="1">
      <c r="A19" s="518"/>
      <c r="B19" s="513" t="s">
        <v>525</v>
      </c>
      <c r="C19" s="511">
        <v>3</v>
      </c>
      <c r="D19" s="503" t="s">
        <v>655</v>
      </c>
      <c r="E19" s="298"/>
      <c r="F19" s="508">
        <f>C19*E19</f>
        <v>0</v>
      </c>
    </row>
    <row r="20" spans="1:6" ht="15" customHeight="1">
      <c r="A20" s="518"/>
      <c r="B20" s="513" t="s">
        <v>526</v>
      </c>
      <c r="C20" s="511">
        <v>6</v>
      </c>
      <c r="D20" s="503" t="s">
        <v>655</v>
      </c>
      <c r="E20" s="298"/>
      <c r="F20" s="508">
        <f>C20*E20</f>
        <v>0</v>
      </c>
    </row>
    <row r="21" spans="1:6" ht="15" customHeight="1">
      <c r="A21" s="519"/>
      <c r="B21" s="513" t="s">
        <v>527</v>
      </c>
      <c r="C21" s="511">
        <v>160</v>
      </c>
      <c r="D21" s="503" t="s">
        <v>661</v>
      </c>
      <c r="E21" s="298"/>
      <c r="F21" s="508">
        <f>C21*E21</f>
        <v>0</v>
      </c>
    </row>
    <row r="22" spans="1:6" ht="18.75" customHeight="1" thickBot="1">
      <c r="A22" s="520"/>
      <c r="B22" s="521"/>
      <c r="C22" s="486"/>
      <c r="D22" s="486"/>
      <c r="E22" s="522" t="s">
        <v>528</v>
      </c>
      <c r="F22" s="523">
        <f>SUM(F13:F21)</f>
        <v>0</v>
      </c>
    </row>
    <row r="23" spans="1:6" ht="15.75" thickTop="1">
      <c r="A23" s="520"/>
      <c r="B23" s="521"/>
      <c r="C23" s="486"/>
      <c r="D23" s="486"/>
      <c r="E23" s="524"/>
      <c r="F23" s="492"/>
    </row>
    <row r="24" spans="1:6" ht="15">
      <c r="A24" s="520"/>
      <c r="B24" s="521"/>
      <c r="C24" s="486"/>
      <c r="D24" s="486"/>
      <c r="E24" s="524"/>
      <c r="F24" s="492"/>
    </row>
    <row r="25" spans="1:6" ht="22.5" customHeight="1">
      <c r="A25" s="525"/>
      <c r="B25" s="526" t="s">
        <v>529</v>
      </c>
      <c r="C25" s="503"/>
      <c r="D25" s="503"/>
      <c r="E25" s="527"/>
      <c r="F25" s="505"/>
    </row>
    <row r="26" spans="1:6" ht="116.25" customHeight="1">
      <c r="A26" s="528">
        <v>1</v>
      </c>
      <c r="B26" s="529" t="s">
        <v>530</v>
      </c>
      <c r="C26" s="530">
        <v>6</v>
      </c>
      <c r="D26" s="503" t="s">
        <v>655</v>
      </c>
      <c r="E26" s="300"/>
      <c r="F26" s="508">
        <f aca="true" t="shared" si="0" ref="F26:F31">C26*E26</f>
        <v>0</v>
      </c>
    </row>
    <row r="27" spans="1:9" ht="105" customHeight="1">
      <c r="A27" s="528">
        <v>2</v>
      </c>
      <c r="B27" s="531" t="s">
        <v>531</v>
      </c>
      <c r="C27" s="530">
        <v>40</v>
      </c>
      <c r="D27" s="503" t="s">
        <v>532</v>
      </c>
      <c r="E27" s="300"/>
      <c r="F27" s="508">
        <f t="shared" si="0"/>
        <v>0</v>
      </c>
      <c r="I27" s="315"/>
    </row>
    <row r="28" spans="1:9" ht="105" customHeight="1">
      <c r="A28" s="528">
        <v>3</v>
      </c>
      <c r="B28" s="531" t="s">
        <v>533</v>
      </c>
      <c r="C28" s="530">
        <v>128</v>
      </c>
      <c r="D28" s="503" t="s">
        <v>532</v>
      </c>
      <c r="E28" s="300"/>
      <c r="F28" s="508">
        <f t="shared" si="0"/>
        <v>0</v>
      </c>
      <c r="I28" s="315"/>
    </row>
    <row r="29" spans="1:9" ht="105" customHeight="1">
      <c r="A29" s="528">
        <v>4</v>
      </c>
      <c r="B29" s="531" t="s">
        <v>534</v>
      </c>
      <c r="C29" s="530">
        <v>16</v>
      </c>
      <c r="D29" s="503" t="s">
        <v>532</v>
      </c>
      <c r="E29" s="300"/>
      <c r="F29" s="508">
        <f t="shared" si="0"/>
        <v>0</v>
      </c>
      <c r="I29" s="315"/>
    </row>
    <row r="30" spans="1:9" ht="53.25" customHeight="1">
      <c r="A30" s="528">
        <v>5</v>
      </c>
      <c r="B30" s="532" t="s">
        <v>535</v>
      </c>
      <c r="C30" s="530">
        <v>92</v>
      </c>
      <c r="D30" s="503" t="s">
        <v>655</v>
      </c>
      <c r="E30" s="300"/>
      <c r="F30" s="508">
        <f t="shared" si="0"/>
        <v>0</v>
      </c>
      <c r="I30" s="315"/>
    </row>
    <row r="31" spans="1:9" ht="54" customHeight="1">
      <c r="A31" s="528">
        <v>6</v>
      </c>
      <c r="B31" s="532" t="s">
        <v>536</v>
      </c>
      <c r="C31" s="530">
        <v>4</v>
      </c>
      <c r="D31" s="503" t="s">
        <v>655</v>
      </c>
      <c r="E31" s="300"/>
      <c r="F31" s="508">
        <f t="shared" si="0"/>
        <v>0</v>
      </c>
      <c r="I31" s="315"/>
    </row>
    <row r="32" spans="1:6" ht="22.5" customHeight="1" thickBot="1">
      <c r="A32" s="533"/>
      <c r="B32" s="534"/>
      <c r="C32" s="486"/>
      <c r="D32" s="486"/>
      <c r="E32" s="535" t="s">
        <v>528</v>
      </c>
      <c r="F32" s="523">
        <f>SUM(F26:F31)</f>
        <v>0</v>
      </c>
    </row>
    <row r="33" spans="1:6" ht="15.75" thickTop="1">
      <c r="A33" s="533"/>
      <c r="B33" s="534"/>
      <c r="C33" s="486"/>
      <c r="D33" s="486"/>
      <c r="E33" s="524"/>
      <c r="F33" s="492"/>
    </row>
    <row r="34" spans="1:6" ht="15">
      <c r="A34" s="533"/>
      <c r="B34" s="534"/>
      <c r="C34" s="486"/>
      <c r="D34" s="486"/>
      <c r="E34" s="524"/>
      <c r="F34" s="492"/>
    </row>
    <row r="35" spans="1:6" ht="15">
      <c r="A35" s="533"/>
      <c r="B35" s="534"/>
      <c r="C35" s="486"/>
      <c r="D35" s="486"/>
      <c r="E35" s="524"/>
      <c r="F35" s="492"/>
    </row>
    <row r="36" spans="1:6" ht="22.5" customHeight="1">
      <c r="A36" s="536"/>
      <c r="B36" s="526" t="s">
        <v>537</v>
      </c>
      <c r="C36" s="503"/>
      <c r="D36" s="503"/>
      <c r="E36" s="537"/>
      <c r="F36" s="538"/>
    </row>
    <row r="37" spans="1:6" ht="38.25">
      <c r="A37" s="528">
        <v>1</v>
      </c>
      <c r="B37" s="507" t="s">
        <v>538</v>
      </c>
      <c r="C37" s="503">
        <v>180</v>
      </c>
      <c r="D37" s="503" t="s">
        <v>661</v>
      </c>
      <c r="E37" s="301"/>
      <c r="F37" s="539">
        <f>C37*E37</f>
        <v>0</v>
      </c>
    </row>
    <row r="38" spans="1:6" ht="29.25" customHeight="1">
      <c r="A38" s="528">
        <v>2</v>
      </c>
      <c r="B38" s="507" t="s">
        <v>539</v>
      </c>
      <c r="C38" s="503">
        <v>580</v>
      </c>
      <c r="D38" s="503" t="s">
        <v>661</v>
      </c>
      <c r="E38" s="301"/>
      <c r="F38" s="539">
        <f>C38*E38</f>
        <v>0</v>
      </c>
    </row>
    <row r="39" spans="1:6" ht="39.75">
      <c r="A39" s="528">
        <v>3</v>
      </c>
      <c r="B39" s="507" t="s">
        <v>540</v>
      </c>
      <c r="C39" s="503">
        <v>350</v>
      </c>
      <c r="D39" s="503" t="s">
        <v>661</v>
      </c>
      <c r="E39" s="302"/>
      <c r="F39" s="539">
        <f>C39*E39</f>
        <v>0</v>
      </c>
    </row>
    <row r="40" spans="1:6" ht="22.5" customHeight="1" thickBot="1">
      <c r="A40" s="540"/>
      <c r="B40" s="495"/>
      <c r="C40" s="482"/>
      <c r="D40" s="482"/>
      <c r="E40" s="541" t="s">
        <v>528</v>
      </c>
      <c r="F40" s="523">
        <f>SUM(F37:F39)</f>
        <v>0</v>
      </c>
    </row>
    <row r="41" spans="1:6" ht="15.75" thickTop="1">
      <c r="A41" s="540"/>
      <c r="B41" s="495"/>
      <c r="C41" s="482"/>
      <c r="D41" s="482"/>
      <c r="E41" s="542"/>
      <c r="F41" s="543"/>
    </row>
    <row r="42" spans="1:6" ht="22.5" customHeight="1">
      <c r="A42" s="525"/>
      <c r="B42" s="526" t="s">
        <v>541</v>
      </c>
      <c r="C42" s="503"/>
      <c r="D42" s="503"/>
      <c r="E42" s="527"/>
      <c r="F42" s="505"/>
    </row>
    <row r="43" spans="1:6" ht="39.75" customHeight="1">
      <c r="A43" s="528">
        <v>1</v>
      </c>
      <c r="B43" s="507" t="s">
        <v>542</v>
      </c>
      <c r="C43" s="503">
        <v>120</v>
      </c>
      <c r="D43" s="503" t="s">
        <v>655</v>
      </c>
      <c r="E43" s="301"/>
      <c r="F43" s="539">
        <f>C43*E43</f>
        <v>0</v>
      </c>
    </row>
    <row r="44" spans="1:6" ht="27.75" customHeight="1">
      <c r="A44" s="506">
        <v>2</v>
      </c>
      <c r="B44" s="532" t="s">
        <v>543</v>
      </c>
      <c r="C44" s="503"/>
      <c r="D44" s="503"/>
      <c r="E44" s="302"/>
      <c r="F44" s="539"/>
    </row>
    <row r="45" spans="1:6" ht="12.75" customHeight="1">
      <c r="A45" s="544"/>
      <c r="B45" s="545" t="s">
        <v>521</v>
      </c>
      <c r="C45" s="511">
        <v>150</v>
      </c>
      <c r="D45" s="503" t="s">
        <v>661</v>
      </c>
      <c r="E45" s="298"/>
      <c r="F45" s="508">
        <f aca="true" t="shared" si="1" ref="F45:F50">C45*E45</f>
        <v>0</v>
      </c>
    </row>
    <row r="46" spans="1:6" ht="39.75" customHeight="1">
      <c r="A46" s="544">
        <v>3</v>
      </c>
      <c r="B46" s="507" t="s">
        <v>544</v>
      </c>
      <c r="C46" s="503">
        <v>6</v>
      </c>
      <c r="D46" s="503" t="s">
        <v>532</v>
      </c>
      <c r="E46" s="301"/>
      <c r="F46" s="539">
        <f t="shared" si="1"/>
        <v>0</v>
      </c>
    </row>
    <row r="47" spans="1:6" ht="42" customHeight="1">
      <c r="A47" s="544">
        <v>4</v>
      </c>
      <c r="B47" s="507" t="s">
        <v>545</v>
      </c>
      <c r="C47" s="503">
        <v>4</v>
      </c>
      <c r="D47" s="503" t="s">
        <v>532</v>
      </c>
      <c r="E47" s="301"/>
      <c r="F47" s="539">
        <f t="shared" si="1"/>
        <v>0</v>
      </c>
    </row>
    <row r="48" spans="1:6" s="311" customFormat="1" ht="23.25" customHeight="1">
      <c r="A48" s="546">
        <v>5</v>
      </c>
      <c r="B48" s="547" t="s">
        <v>546</v>
      </c>
      <c r="C48" s="503">
        <v>8</v>
      </c>
      <c r="D48" s="503" t="s">
        <v>655</v>
      </c>
      <c r="E48" s="301"/>
      <c r="F48" s="539">
        <f t="shared" si="1"/>
        <v>0</v>
      </c>
    </row>
    <row r="49" spans="1:6" ht="28.5" customHeight="1">
      <c r="A49" s="528">
        <v>6</v>
      </c>
      <c r="B49" s="507" t="s">
        <v>547</v>
      </c>
      <c r="C49" s="503">
        <v>6</v>
      </c>
      <c r="D49" s="503" t="s">
        <v>655</v>
      </c>
      <c r="E49" s="301"/>
      <c r="F49" s="539">
        <f t="shared" si="1"/>
        <v>0</v>
      </c>
    </row>
    <row r="50" spans="1:6" ht="41.25" customHeight="1">
      <c r="A50" s="528">
        <v>7</v>
      </c>
      <c r="B50" s="507" t="s">
        <v>548</v>
      </c>
      <c r="C50" s="503">
        <v>2</v>
      </c>
      <c r="D50" s="503" t="s">
        <v>655</v>
      </c>
      <c r="E50" s="301"/>
      <c r="F50" s="539">
        <f t="shared" si="1"/>
        <v>0</v>
      </c>
    </row>
    <row r="51" spans="1:6" s="311" customFormat="1" ht="22.5" customHeight="1" thickBot="1">
      <c r="A51" s="548"/>
      <c r="B51" s="549"/>
      <c r="C51" s="482"/>
      <c r="D51" s="482"/>
      <c r="E51" s="541" t="s">
        <v>528</v>
      </c>
      <c r="F51" s="523">
        <f>SUM(F43:F50)</f>
        <v>0</v>
      </c>
    </row>
    <row r="52" spans="1:6" ht="15.75" thickTop="1">
      <c r="A52" s="540"/>
      <c r="B52" s="495"/>
      <c r="C52" s="482"/>
      <c r="D52" s="482"/>
      <c r="E52" s="550"/>
      <c r="F52" s="543"/>
    </row>
    <row r="53" spans="1:6" ht="15">
      <c r="A53" s="540"/>
      <c r="B53" s="495"/>
      <c r="C53" s="482"/>
      <c r="D53" s="482"/>
      <c r="E53" s="550"/>
      <c r="F53" s="543"/>
    </row>
    <row r="54" spans="1:6" ht="22.5" customHeight="1">
      <c r="A54" s="536"/>
      <c r="B54" s="526" t="s">
        <v>549</v>
      </c>
      <c r="C54" s="503"/>
      <c r="D54" s="503"/>
      <c r="E54" s="527"/>
      <c r="F54" s="505"/>
    </row>
    <row r="55" spans="1:6" s="311" customFormat="1" ht="22.5" customHeight="1">
      <c r="A55" s="551">
        <v>1</v>
      </c>
      <c r="B55" s="547" t="s">
        <v>550</v>
      </c>
      <c r="C55" s="503">
        <v>160</v>
      </c>
      <c r="D55" s="503" t="s">
        <v>661</v>
      </c>
      <c r="E55" s="301"/>
      <c r="F55" s="539">
        <f aca="true" t="shared" si="2" ref="F55:F63">C55*E55</f>
        <v>0</v>
      </c>
    </row>
    <row r="56" spans="1:6" s="311" customFormat="1" ht="21.75" customHeight="1">
      <c r="A56" s="551">
        <v>2</v>
      </c>
      <c r="B56" s="547" t="s">
        <v>551</v>
      </c>
      <c r="C56" s="503">
        <v>1</v>
      </c>
      <c r="D56" s="503" t="s">
        <v>532</v>
      </c>
      <c r="E56" s="301"/>
      <c r="F56" s="539">
        <f t="shared" si="2"/>
        <v>0</v>
      </c>
    </row>
    <row r="57" spans="1:6" s="311" customFormat="1" ht="22.5" customHeight="1">
      <c r="A57" s="551">
        <v>3</v>
      </c>
      <c r="B57" s="547" t="s">
        <v>552</v>
      </c>
      <c r="C57" s="503">
        <v>1</v>
      </c>
      <c r="D57" s="503" t="s">
        <v>532</v>
      </c>
      <c r="E57" s="301"/>
      <c r="F57" s="539">
        <f t="shared" si="2"/>
        <v>0</v>
      </c>
    </row>
    <row r="58" spans="1:6" s="311" customFormat="1" ht="26.25">
      <c r="A58" s="551">
        <v>4</v>
      </c>
      <c r="B58" s="547" t="s">
        <v>553</v>
      </c>
      <c r="C58" s="503">
        <v>1</v>
      </c>
      <c r="D58" s="503" t="s">
        <v>532</v>
      </c>
      <c r="E58" s="301"/>
      <c r="F58" s="539">
        <f>C58*E58</f>
        <v>0</v>
      </c>
    </row>
    <row r="59" spans="1:6" s="311" customFormat="1" ht="26.25">
      <c r="A59" s="551">
        <v>5</v>
      </c>
      <c r="B59" s="547" t="s">
        <v>554</v>
      </c>
      <c r="C59" s="503">
        <v>1</v>
      </c>
      <c r="D59" s="503" t="s">
        <v>532</v>
      </c>
      <c r="E59" s="301"/>
      <c r="F59" s="539">
        <f>C59*E59</f>
        <v>0</v>
      </c>
    </row>
    <row r="60" spans="1:6" s="311" customFormat="1" ht="22.5" customHeight="1">
      <c r="A60" s="551">
        <v>6</v>
      </c>
      <c r="B60" s="547" t="s">
        <v>555</v>
      </c>
      <c r="C60" s="503">
        <v>160</v>
      </c>
      <c r="D60" s="503" t="s">
        <v>661</v>
      </c>
      <c r="E60" s="301"/>
      <c r="F60" s="539">
        <f t="shared" si="2"/>
        <v>0</v>
      </c>
    </row>
    <row r="61" spans="1:6" s="311" customFormat="1" ht="22.5" customHeight="1">
      <c r="A61" s="551">
        <v>7</v>
      </c>
      <c r="B61" s="547" t="s">
        <v>556</v>
      </c>
      <c r="C61" s="503">
        <v>1</v>
      </c>
      <c r="D61" s="503" t="s">
        <v>557</v>
      </c>
      <c r="E61" s="301"/>
      <c r="F61" s="539">
        <f>C61*E61</f>
        <v>0</v>
      </c>
    </row>
    <row r="62" spans="1:6" s="311" customFormat="1" ht="22.5" customHeight="1">
      <c r="A62" s="551">
        <v>8</v>
      </c>
      <c r="B62" s="547" t="s">
        <v>558</v>
      </c>
      <c r="C62" s="503">
        <v>4</v>
      </c>
      <c r="D62" s="503" t="s">
        <v>559</v>
      </c>
      <c r="E62" s="301"/>
      <c r="F62" s="539">
        <f t="shared" si="2"/>
        <v>0</v>
      </c>
    </row>
    <row r="63" spans="1:6" s="311" customFormat="1" ht="21.75" customHeight="1">
      <c r="A63" s="551">
        <v>9</v>
      </c>
      <c r="B63" s="547" t="s">
        <v>560</v>
      </c>
      <c r="C63" s="503">
        <v>1</v>
      </c>
      <c r="D63" s="503" t="s">
        <v>532</v>
      </c>
      <c r="E63" s="301"/>
      <c r="F63" s="539">
        <f t="shared" si="2"/>
        <v>0</v>
      </c>
    </row>
    <row r="64" spans="1:6" s="311" customFormat="1" ht="22.5" customHeight="1" thickBot="1">
      <c r="A64" s="552"/>
      <c r="B64" s="549"/>
      <c r="C64" s="482"/>
      <c r="D64" s="482"/>
      <c r="E64" s="541" t="s">
        <v>528</v>
      </c>
      <c r="F64" s="523">
        <f>SUM(F55:F63)</f>
        <v>0</v>
      </c>
    </row>
    <row r="65" spans="1:6" ht="15.75" thickTop="1">
      <c r="A65" s="553"/>
      <c r="B65" s="495"/>
      <c r="C65" s="482"/>
      <c r="D65" s="482"/>
      <c r="E65" s="550"/>
      <c r="F65" s="543"/>
    </row>
    <row r="66" spans="1:6" ht="15">
      <c r="A66" s="553"/>
      <c r="B66" s="495"/>
      <c r="C66" s="482"/>
      <c r="D66" s="482"/>
      <c r="E66" s="550"/>
      <c r="F66" s="543"/>
    </row>
    <row r="67" spans="1:6" ht="15.75">
      <c r="A67" s="481"/>
      <c r="B67" s="554"/>
      <c r="C67" s="555"/>
      <c r="D67" s="555"/>
      <c r="E67" s="556"/>
      <c r="F67" s="483"/>
    </row>
  </sheetData>
  <sheetProtection password="DFDD" sheet="1" selectLockedCells="1"/>
  <mergeCells count="2">
    <mergeCell ref="B4:F4"/>
    <mergeCell ref="B6:F6"/>
  </mergeCells>
  <printOptions/>
  <pageMargins left="0.984251968503937" right="0.7480314960629921" top="0.984251968503937" bottom="0.984251968503937" header="0" footer="0"/>
  <pageSetup horizontalDpi="600" verticalDpi="600" orientation="portrait" paperSize="9" r:id="rId1"/>
  <headerFooter alignWithMargins="0">
    <oddFooter>&amp;Cpopisov del ni dovoljeno vsebinsko spreminjati ali kakorkoli posegati v njih!</oddFooter>
  </headerFooter>
  <rowBreaks count="1" manualBreakCount="1">
    <brk id="41" max="255" man="1"/>
  </rowBreaks>
</worksheet>
</file>

<file path=xl/worksheets/sheet6.xml><?xml version="1.0" encoding="utf-8"?>
<worksheet xmlns="http://schemas.openxmlformats.org/spreadsheetml/2006/main" xmlns:r="http://schemas.openxmlformats.org/officeDocument/2006/relationships">
  <dimension ref="A1:E11"/>
  <sheetViews>
    <sheetView zoomScalePageLayoutView="0" workbookViewId="0" topLeftCell="A1">
      <selection activeCell="E15" sqref="A1:IV16384"/>
    </sheetView>
  </sheetViews>
  <sheetFormatPr defaultColWidth="9.140625" defaultRowHeight="15"/>
  <cols>
    <col min="1" max="1" width="39.57421875" style="0" customWidth="1"/>
    <col min="2" max="2" width="5.421875" style="0" customWidth="1"/>
    <col min="3" max="3" width="9.140625" style="0" hidden="1" customWidth="1"/>
    <col min="4" max="4" width="31.57421875" style="0" customWidth="1"/>
  </cols>
  <sheetData>
    <row r="1" spans="1:4" ht="20.25" customHeight="1">
      <c r="A1" s="198" t="s">
        <v>507</v>
      </c>
      <c r="B1" s="141"/>
      <c r="C1" s="145"/>
      <c r="D1" s="196"/>
    </row>
    <row r="2" spans="1:4" ht="15" customHeight="1">
      <c r="A2" s="198"/>
      <c r="B2" s="141"/>
      <c r="C2" s="145"/>
      <c r="D2" s="196"/>
    </row>
    <row r="3" spans="1:5" ht="15" customHeight="1">
      <c r="A3" s="669" t="s">
        <v>295</v>
      </c>
      <c r="B3" s="668"/>
      <c r="C3" s="668"/>
      <c r="D3" s="668"/>
      <c r="E3" s="309"/>
    </row>
    <row r="4" spans="1:5" ht="15" customHeight="1">
      <c r="A4" s="235"/>
      <c r="B4" s="309"/>
      <c r="C4" s="309"/>
      <c r="D4" s="309"/>
      <c r="E4" s="309"/>
    </row>
    <row r="5" spans="1:4" ht="15" customHeight="1">
      <c r="A5" s="142"/>
      <c r="B5" s="143"/>
      <c r="C5" s="144"/>
      <c r="D5" s="197"/>
    </row>
    <row r="6" spans="1:4" ht="22.5" customHeight="1">
      <c r="A6" s="221" t="s">
        <v>561</v>
      </c>
      <c r="B6" s="222"/>
      <c r="C6" s="223"/>
      <c r="D6" s="224">
        <f>'popis JR'!F22</f>
        <v>0</v>
      </c>
    </row>
    <row r="7" spans="1:4" ht="22.5" customHeight="1">
      <c r="A7" s="225" t="s">
        <v>562</v>
      </c>
      <c r="B7" s="226"/>
      <c r="C7" s="227"/>
      <c r="D7" s="228">
        <f>'popis JR'!F32</f>
        <v>0</v>
      </c>
    </row>
    <row r="8" spans="1:4" ht="22.5" customHeight="1">
      <c r="A8" s="225" t="s">
        <v>563</v>
      </c>
      <c r="B8" s="226"/>
      <c r="C8" s="227"/>
      <c r="D8" s="228">
        <f>'popis JR'!F40</f>
        <v>0</v>
      </c>
    </row>
    <row r="9" spans="1:4" ht="22.5" customHeight="1">
      <c r="A9" s="225" t="s">
        <v>564</v>
      </c>
      <c r="B9" s="226"/>
      <c r="C9" s="227"/>
      <c r="D9" s="228">
        <f>'popis JR'!F51</f>
        <v>0</v>
      </c>
    </row>
    <row r="10" spans="1:4" ht="22.5" customHeight="1">
      <c r="A10" s="229" t="s">
        <v>565</v>
      </c>
      <c r="B10" s="230"/>
      <c r="C10" s="231"/>
      <c r="D10" s="232">
        <f>'popis JR'!F64</f>
        <v>0</v>
      </c>
    </row>
    <row r="11" spans="1:4" ht="22.5" customHeight="1" thickBot="1">
      <c r="A11" s="199" t="s">
        <v>566</v>
      </c>
      <c r="B11" s="202"/>
      <c r="C11" s="200"/>
      <c r="D11" s="201">
        <f>SUM(D6:D10)</f>
        <v>0</v>
      </c>
    </row>
    <row r="12" ht="15.75" thickTop="1"/>
  </sheetData>
  <sheetProtection password="DFDD" sheet="1" selectLockedCells="1" selectUnlockedCells="1"/>
  <mergeCells count="1">
    <mergeCell ref="A3:D3"/>
  </mergeCells>
  <printOptions/>
  <pageMargins left="0.984251968503937" right="0.7480314960629921" top="0.984251968503937" bottom="0.984251968503937" header="0" footer="0"/>
  <pageSetup horizontalDpi="600" verticalDpi="600" orientation="portrait" paperSize="9" r:id="rId1"/>
  <headerFooter alignWithMargins="0">
    <oddFooter>&amp;Cpopisov del ni dovoljeno vsebinsko spreminjati ali kakorkoli posegati v njih!</oddFooter>
  </headerFooter>
</worksheet>
</file>

<file path=xl/worksheets/sheet7.xml><?xml version="1.0" encoding="utf-8"?>
<worksheet xmlns="http://schemas.openxmlformats.org/spreadsheetml/2006/main" xmlns:r="http://schemas.openxmlformats.org/officeDocument/2006/relationships">
  <dimension ref="A1:G158"/>
  <sheetViews>
    <sheetView zoomScalePageLayoutView="0" workbookViewId="0" topLeftCell="A1">
      <selection activeCell="F22" sqref="F22"/>
    </sheetView>
  </sheetViews>
  <sheetFormatPr defaultColWidth="9.140625" defaultRowHeight="15"/>
  <cols>
    <col min="1" max="1" width="5.7109375" style="557" customWidth="1"/>
    <col min="2" max="2" width="9.140625" style="318" customWidth="1"/>
    <col min="3" max="3" width="28.421875" style="318" customWidth="1"/>
    <col min="4" max="4" width="6.8515625" style="318" customWidth="1"/>
    <col min="5" max="5" width="9.00390625" style="633" customWidth="1"/>
    <col min="6" max="6" width="9.7109375" style="634" customWidth="1"/>
    <col min="7" max="7" width="13.57421875" style="635" customWidth="1"/>
    <col min="8" max="16384" width="9.140625" style="318" customWidth="1"/>
  </cols>
  <sheetData>
    <row r="1" spans="1:7" ht="15">
      <c r="A1" s="559" t="s">
        <v>388</v>
      </c>
      <c r="B1" s="560" t="s">
        <v>509</v>
      </c>
      <c r="C1" s="561"/>
      <c r="D1" s="562"/>
      <c r="E1" s="563"/>
      <c r="F1" s="564"/>
      <c r="G1" s="565"/>
    </row>
    <row r="2" spans="1:7" ht="15">
      <c r="A2" s="559"/>
      <c r="B2" s="560"/>
      <c r="C2" s="561"/>
      <c r="D2" s="562"/>
      <c r="E2" s="563"/>
      <c r="F2" s="564"/>
      <c r="G2" s="565"/>
    </row>
    <row r="3" spans="1:7" ht="15">
      <c r="A3" s="679" t="s">
        <v>295</v>
      </c>
      <c r="B3" s="680"/>
      <c r="C3" s="680"/>
      <c r="D3" s="680"/>
      <c r="E3" s="680"/>
      <c r="F3" s="680"/>
      <c r="G3" s="680"/>
    </row>
    <row r="4" spans="1:7" ht="13.5" customHeight="1">
      <c r="A4" s="559"/>
      <c r="B4" s="560"/>
      <c r="C4" s="561"/>
      <c r="D4" s="562"/>
      <c r="E4" s="563"/>
      <c r="F4" s="564"/>
      <c r="G4" s="565"/>
    </row>
    <row r="5" spans="1:7" ht="15">
      <c r="A5" s="566" t="s">
        <v>515</v>
      </c>
      <c r="B5" s="714" t="s">
        <v>510</v>
      </c>
      <c r="C5" s="715"/>
      <c r="D5" s="567" t="s">
        <v>511</v>
      </c>
      <c r="E5" s="568" t="s">
        <v>512</v>
      </c>
      <c r="F5" s="569" t="s">
        <v>513</v>
      </c>
      <c r="G5" s="570" t="s">
        <v>514</v>
      </c>
    </row>
    <row r="6" spans="1:7" ht="10.5" customHeight="1">
      <c r="A6" s="571"/>
      <c r="B6" s="572"/>
      <c r="C6" s="573"/>
      <c r="D6" s="574"/>
      <c r="E6" s="575"/>
      <c r="F6" s="576"/>
      <c r="G6" s="577"/>
    </row>
    <row r="7" spans="1:7" ht="15">
      <c r="A7" s="578" t="s">
        <v>338</v>
      </c>
      <c r="B7" s="210" t="s">
        <v>567</v>
      </c>
      <c r="C7" s="579"/>
      <c r="D7" s="580"/>
      <c r="E7" s="581"/>
      <c r="F7" s="582"/>
      <c r="G7" s="583"/>
    </row>
    <row r="8" spans="1:7" ht="15">
      <c r="A8" s="584"/>
      <c r="B8" s="211" t="s">
        <v>568</v>
      </c>
      <c r="C8" s="585"/>
      <c r="D8" s="586"/>
      <c r="E8" s="587"/>
      <c r="F8" s="588"/>
      <c r="G8" s="263"/>
    </row>
    <row r="9" spans="1:7" ht="15">
      <c r="A9" s="584"/>
      <c r="B9" s="589" t="s">
        <v>569</v>
      </c>
      <c r="C9" s="585"/>
      <c r="D9" s="586"/>
      <c r="E9" s="587"/>
      <c r="F9" s="588"/>
      <c r="G9" s="263"/>
    </row>
    <row r="10" spans="1:7" ht="15">
      <c r="A10" s="590"/>
      <c r="B10" s="212"/>
      <c r="C10" s="591"/>
      <c r="D10" s="592" t="s">
        <v>133</v>
      </c>
      <c r="E10" s="207">
        <v>15</v>
      </c>
      <c r="F10" s="296"/>
      <c r="G10" s="262">
        <f>+ROUND((E10*F10),2)</f>
        <v>0</v>
      </c>
    </row>
    <row r="11" spans="1:7" ht="12" customHeight="1">
      <c r="A11" s="584"/>
      <c r="B11" s="211"/>
      <c r="C11" s="593"/>
      <c r="D11" s="586"/>
      <c r="E11" s="149"/>
      <c r="F11" s="588"/>
      <c r="G11" s="263"/>
    </row>
    <row r="12" spans="1:7" ht="15">
      <c r="A12" s="584" t="s">
        <v>388</v>
      </c>
      <c r="B12" s="211" t="s">
        <v>570</v>
      </c>
      <c r="C12" s="593"/>
      <c r="D12" s="586"/>
      <c r="E12" s="149"/>
      <c r="F12" s="588"/>
      <c r="G12" s="263"/>
    </row>
    <row r="13" spans="1:7" ht="15">
      <c r="A13" s="584"/>
      <c r="B13" s="211" t="s">
        <v>571</v>
      </c>
      <c r="C13" s="593"/>
      <c r="D13" s="586"/>
      <c r="E13" s="149"/>
      <c r="F13" s="588"/>
      <c r="G13" s="263"/>
    </row>
    <row r="14" spans="1:7" ht="15">
      <c r="A14" s="584"/>
      <c r="B14" s="211" t="s">
        <v>572</v>
      </c>
      <c r="C14" s="593"/>
      <c r="D14" s="586"/>
      <c r="E14" s="149"/>
      <c r="F14" s="588"/>
      <c r="G14" s="263"/>
    </row>
    <row r="15" spans="1:7" ht="15">
      <c r="A15" s="584"/>
      <c r="B15" s="211" t="s">
        <v>573</v>
      </c>
      <c r="C15" s="593"/>
      <c r="D15" s="586"/>
      <c r="E15" s="149"/>
      <c r="F15" s="588"/>
      <c r="G15" s="263"/>
    </row>
    <row r="16" spans="1:7" ht="12.75" customHeight="1">
      <c r="A16" s="590"/>
      <c r="B16" s="212"/>
      <c r="C16" s="591"/>
      <c r="D16" s="592" t="s">
        <v>574</v>
      </c>
      <c r="E16" s="207">
        <v>500</v>
      </c>
      <c r="F16" s="296"/>
      <c r="G16" s="262">
        <f>+ROUND((E16*F16),2)</f>
        <v>0</v>
      </c>
    </row>
    <row r="17" spans="1:7" ht="9.75" customHeight="1">
      <c r="A17" s="584"/>
      <c r="B17" s="589"/>
      <c r="C17" s="594"/>
      <c r="D17" s="595"/>
      <c r="E17" s="149"/>
      <c r="F17" s="588"/>
      <c r="G17" s="263"/>
    </row>
    <row r="18" spans="1:7" ht="15">
      <c r="A18" s="584" t="s">
        <v>424</v>
      </c>
      <c r="B18" s="211" t="s">
        <v>575</v>
      </c>
      <c r="C18" s="594"/>
      <c r="D18" s="595"/>
      <c r="E18" s="149"/>
      <c r="F18" s="588"/>
      <c r="G18" s="263"/>
    </row>
    <row r="19" spans="1:7" ht="15">
      <c r="A19" s="584"/>
      <c r="B19" s="211" t="s">
        <v>576</v>
      </c>
      <c r="C19" s="594"/>
      <c r="D19" s="595"/>
      <c r="E19" s="149"/>
      <c r="F19" s="588"/>
      <c r="G19" s="263"/>
    </row>
    <row r="20" spans="1:7" ht="15">
      <c r="A20" s="584"/>
      <c r="B20" s="211" t="s">
        <v>577</v>
      </c>
      <c r="C20" s="594"/>
      <c r="D20" s="595"/>
      <c r="E20" s="149"/>
      <c r="F20" s="588"/>
      <c r="G20" s="263"/>
    </row>
    <row r="21" spans="1:7" ht="15">
      <c r="A21" s="584"/>
      <c r="B21" s="211" t="s">
        <v>578</v>
      </c>
      <c r="C21" s="594"/>
      <c r="D21" s="595"/>
      <c r="E21" s="149"/>
      <c r="F21" s="588"/>
      <c r="G21" s="263"/>
    </row>
    <row r="22" spans="1:7" ht="12" customHeight="1">
      <c r="A22" s="590"/>
      <c r="B22" s="596"/>
      <c r="C22" s="591"/>
      <c r="D22" s="206" t="s">
        <v>655</v>
      </c>
      <c r="E22" s="207">
        <v>4</v>
      </c>
      <c r="F22" s="296"/>
      <c r="G22" s="262">
        <f>+ROUND((E22*F22),2)</f>
        <v>0</v>
      </c>
    </row>
    <row r="23" spans="1:7" ht="9.75" customHeight="1">
      <c r="A23" s="584"/>
      <c r="B23" s="589"/>
      <c r="C23" s="594"/>
      <c r="D23" s="595"/>
      <c r="E23" s="149"/>
      <c r="F23" s="588"/>
      <c r="G23" s="263"/>
    </row>
    <row r="24" spans="1:7" ht="12.75" customHeight="1">
      <c r="A24" s="584" t="s">
        <v>579</v>
      </c>
      <c r="B24" s="211" t="s">
        <v>580</v>
      </c>
      <c r="C24" s="594"/>
      <c r="D24" s="595"/>
      <c r="E24" s="149"/>
      <c r="F24" s="588"/>
      <c r="G24" s="263"/>
    </row>
    <row r="25" spans="1:7" ht="15">
      <c r="A25" s="597"/>
      <c r="B25" s="211" t="s">
        <v>581</v>
      </c>
      <c r="C25" s="594"/>
      <c r="D25" s="595"/>
      <c r="E25" s="149"/>
      <c r="F25" s="588"/>
      <c r="G25" s="263"/>
    </row>
    <row r="26" spans="1:7" ht="15">
      <c r="A26" s="584"/>
      <c r="B26" s="211" t="s">
        <v>582</v>
      </c>
      <c r="C26" s="594"/>
      <c r="D26" s="595"/>
      <c r="E26" s="149"/>
      <c r="F26" s="588"/>
      <c r="G26" s="263"/>
    </row>
    <row r="27" spans="1:7" ht="15">
      <c r="A27" s="584"/>
      <c r="B27" s="211" t="s">
        <v>583</v>
      </c>
      <c r="C27" s="594"/>
      <c r="D27" s="595"/>
      <c r="E27" s="149"/>
      <c r="F27" s="588"/>
      <c r="G27" s="263"/>
    </row>
    <row r="28" spans="1:7" ht="13.5" customHeight="1">
      <c r="A28" s="590"/>
      <c r="B28" s="213"/>
      <c r="C28" s="598"/>
      <c r="D28" s="592" t="s">
        <v>584</v>
      </c>
      <c r="E28" s="207">
        <v>163</v>
      </c>
      <c r="F28" s="296"/>
      <c r="G28" s="262">
        <f>+ROUND((E28*F28),2)</f>
        <v>0</v>
      </c>
    </row>
    <row r="29" spans="1:7" ht="9.75" customHeight="1">
      <c r="A29" s="584"/>
      <c r="B29" s="214"/>
      <c r="C29" s="594"/>
      <c r="D29" s="586"/>
      <c r="E29" s="149"/>
      <c r="F29" s="588"/>
      <c r="G29" s="263"/>
    </row>
    <row r="30" spans="1:7" ht="15">
      <c r="A30" s="584" t="s">
        <v>585</v>
      </c>
      <c r="B30" s="211" t="s">
        <v>586</v>
      </c>
      <c r="C30" s="594"/>
      <c r="D30" s="595"/>
      <c r="E30" s="599"/>
      <c r="F30" s="600"/>
      <c r="G30" s="601"/>
    </row>
    <row r="31" spans="1:7" ht="15">
      <c r="A31" s="584"/>
      <c r="B31" s="211" t="s">
        <v>587</v>
      </c>
      <c r="C31" s="594"/>
      <c r="D31" s="595"/>
      <c r="E31" s="602"/>
      <c r="F31" s="600"/>
      <c r="G31" s="603"/>
    </row>
    <row r="32" spans="1:7" ht="13.5" customHeight="1">
      <c r="A32" s="590"/>
      <c r="B32" s="213"/>
      <c r="C32" s="591"/>
      <c r="D32" s="206" t="s">
        <v>574</v>
      </c>
      <c r="E32" s="207">
        <v>50</v>
      </c>
      <c r="F32" s="296"/>
      <c r="G32" s="262">
        <f>+ROUND((E32*F32),2)</f>
        <v>0</v>
      </c>
    </row>
    <row r="33" spans="1:7" ht="9.75" customHeight="1">
      <c r="A33" s="584"/>
      <c r="B33" s="214"/>
      <c r="C33" s="593"/>
      <c r="D33" s="204"/>
      <c r="E33" s="149"/>
      <c r="F33" s="588"/>
      <c r="G33" s="263"/>
    </row>
    <row r="34" spans="1:7" ht="15">
      <c r="A34" s="584" t="s">
        <v>470</v>
      </c>
      <c r="B34" s="211" t="s">
        <v>588</v>
      </c>
      <c r="C34" s="147"/>
      <c r="D34" s="204"/>
      <c r="E34" s="147"/>
      <c r="F34" s="204"/>
      <c r="G34" s="264"/>
    </row>
    <row r="35" spans="1:7" ht="15">
      <c r="A35" s="597"/>
      <c r="B35" s="211" t="s">
        <v>589</v>
      </c>
      <c r="C35" s="147"/>
      <c r="D35" s="204"/>
      <c r="E35" s="147"/>
      <c r="F35" s="204"/>
      <c r="G35" s="264"/>
    </row>
    <row r="36" spans="1:7" ht="15">
      <c r="A36" s="597"/>
      <c r="B36" s="211" t="s">
        <v>590</v>
      </c>
      <c r="C36" s="147"/>
      <c r="D36" s="204"/>
      <c r="E36" s="147"/>
      <c r="F36" s="204"/>
      <c r="G36" s="264"/>
    </row>
    <row r="37" spans="1:7" ht="15">
      <c r="A37" s="584"/>
      <c r="B37" s="211" t="s">
        <v>591</v>
      </c>
      <c r="C37" s="147"/>
      <c r="D37" s="204"/>
      <c r="E37" s="147"/>
      <c r="F37" s="204"/>
      <c r="G37" s="264"/>
    </row>
    <row r="38" spans="1:7" ht="12" customHeight="1">
      <c r="A38" s="604"/>
      <c r="B38" s="212"/>
      <c r="C38" s="203"/>
      <c r="D38" s="206" t="s">
        <v>584</v>
      </c>
      <c r="E38" s="207">
        <v>19</v>
      </c>
      <c r="F38" s="297"/>
      <c r="G38" s="262">
        <f>+ROUND((E38*F38),2)</f>
        <v>0</v>
      </c>
    </row>
    <row r="39" spans="1:7" ht="9.75" customHeight="1">
      <c r="A39" s="584"/>
      <c r="B39" s="211"/>
      <c r="C39" s="147"/>
      <c r="D39" s="204"/>
      <c r="E39" s="149"/>
      <c r="F39" s="586"/>
      <c r="G39" s="263"/>
    </row>
    <row r="40" spans="1:7" ht="15">
      <c r="A40" s="584" t="s">
        <v>487</v>
      </c>
      <c r="B40" s="211" t="s">
        <v>592</v>
      </c>
      <c r="C40" s="594"/>
      <c r="D40" s="595"/>
      <c r="E40" s="149"/>
      <c r="F40" s="588"/>
      <c r="G40" s="263"/>
    </row>
    <row r="41" spans="1:7" ht="15">
      <c r="A41" s="584"/>
      <c r="B41" s="211" t="s">
        <v>593</v>
      </c>
      <c r="C41" s="594"/>
      <c r="D41" s="595"/>
      <c r="E41" s="149"/>
      <c r="F41" s="588"/>
      <c r="G41" s="263"/>
    </row>
    <row r="42" spans="1:7" ht="15">
      <c r="A42" s="584"/>
      <c r="B42" s="211" t="s">
        <v>594</v>
      </c>
      <c r="C42" s="594"/>
      <c r="D42" s="595"/>
      <c r="E42" s="149"/>
      <c r="F42" s="588"/>
      <c r="G42" s="263"/>
    </row>
    <row r="43" spans="1:7" ht="15">
      <c r="A43" s="584"/>
      <c r="B43" s="211" t="s">
        <v>595</v>
      </c>
      <c r="C43" s="594"/>
      <c r="D43" s="595"/>
      <c r="E43" s="149"/>
      <c r="F43" s="588"/>
      <c r="G43" s="263"/>
    </row>
    <row r="44" spans="1:7" ht="12" customHeight="1">
      <c r="A44" s="590"/>
      <c r="B44" s="212"/>
      <c r="C44" s="598"/>
      <c r="D44" s="206" t="s">
        <v>584</v>
      </c>
      <c r="E44" s="207">
        <v>144</v>
      </c>
      <c r="F44" s="297"/>
      <c r="G44" s="262">
        <f>+ROUND((E44*F44),2)</f>
        <v>0</v>
      </c>
    </row>
    <row r="45" spans="1:7" ht="9.75" customHeight="1">
      <c r="A45" s="584"/>
      <c r="B45" s="211"/>
      <c r="C45" s="594"/>
      <c r="D45" s="595"/>
      <c r="E45" s="149"/>
      <c r="F45" s="588"/>
      <c r="G45" s="263"/>
    </row>
    <row r="46" spans="1:7" ht="15">
      <c r="A46" s="584" t="s">
        <v>596</v>
      </c>
      <c r="B46" s="211" t="s">
        <v>597</v>
      </c>
      <c r="C46" s="594"/>
      <c r="D46" s="595"/>
      <c r="E46" s="149"/>
      <c r="F46" s="588"/>
      <c r="G46" s="263"/>
    </row>
    <row r="47" spans="1:7" ht="15">
      <c r="A47" s="584"/>
      <c r="B47" s="211" t="s">
        <v>598</v>
      </c>
      <c r="C47" s="594"/>
      <c r="D47" s="595"/>
      <c r="E47" s="149"/>
      <c r="F47" s="588"/>
      <c r="G47" s="263"/>
    </row>
    <row r="48" spans="1:7" ht="15">
      <c r="A48" s="584"/>
      <c r="B48" s="605" t="s">
        <v>599</v>
      </c>
      <c r="C48" s="594"/>
      <c r="D48" s="595"/>
      <c r="E48" s="149"/>
      <c r="F48" s="588"/>
      <c r="G48" s="263"/>
    </row>
    <row r="49" spans="1:7" ht="12" customHeight="1">
      <c r="A49" s="584"/>
      <c r="B49" s="605"/>
      <c r="C49" s="594"/>
      <c r="D49" s="595"/>
      <c r="E49" s="149"/>
      <c r="F49" s="588"/>
      <c r="G49" s="263"/>
    </row>
    <row r="50" spans="1:7" ht="15">
      <c r="A50" s="590"/>
      <c r="B50" s="606" t="s">
        <v>600</v>
      </c>
      <c r="C50" s="598"/>
      <c r="D50" s="206" t="s">
        <v>133</v>
      </c>
      <c r="E50" s="207">
        <v>16</v>
      </c>
      <c r="F50" s="296"/>
      <c r="G50" s="262">
        <f>+ROUND((E50*F50),2)</f>
        <v>0</v>
      </c>
    </row>
    <row r="51" spans="1:7" ht="9.75" customHeight="1">
      <c r="A51" s="584"/>
      <c r="B51" s="589"/>
      <c r="C51" s="594"/>
      <c r="D51" s="204"/>
      <c r="E51" s="149"/>
      <c r="F51" s="588"/>
      <c r="G51" s="263"/>
    </row>
    <row r="52" spans="1:7" ht="15">
      <c r="A52" s="584" t="s">
        <v>601</v>
      </c>
      <c r="B52" s="589" t="s">
        <v>639</v>
      </c>
      <c r="C52" s="594"/>
      <c r="D52" s="204"/>
      <c r="E52" s="149"/>
      <c r="F52" s="588"/>
      <c r="G52" s="263"/>
    </row>
    <row r="53" spans="1:7" ht="15">
      <c r="A53" s="584"/>
      <c r="B53" s="589" t="s">
        <v>635</v>
      </c>
      <c r="C53" s="594"/>
      <c r="D53" s="204"/>
      <c r="E53" s="149"/>
      <c r="F53" s="588"/>
      <c r="G53" s="263"/>
    </row>
    <row r="54" spans="1:7" ht="15">
      <c r="A54" s="584"/>
      <c r="B54" s="589" t="s">
        <v>638</v>
      </c>
      <c r="C54" s="594"/>
      <c r="D54" s="204"/>
      <c r="E54" s="149"/>
      <c r="F54" s="588"/>
      <c r="G54" s="263"/>
    </row>
    <row r="55" spans="1:7" ht="12" customHeight="1">
      <c r="A55" s="584"/>
      <c r="B55" s="589"/>
      <c r="C55" s="594"/>
      <c r="D55" s="204"/>
      <c r="E55" s="149"/>
      <c r="F55" s="588"/>
      <c r="G55" s="263"/>
    </row>
    <row r="56" spans="1:7" ht="15">
      <c r="A56" s="584"/>
      <c r="B56" s="589" t="s">
        <v>602</v>
      </c>
      <c r="C56" s="594"/>
      <c r="D56" s="204" t="s">
        <v>133</v>
      </c>
      <c r="E56" s="149">
        <v>4</v>
      </c>
      <c r="F56" s="295"/>
      <c r="G56" s="263">
        <f>+ROUND((E56*F56),2)</f>
        <v>0</v>
      </c>
    </row>
    <row r="57" spans="1:7" ht="15">
      <c r="A57" s="584"/>
      <c r="B57" s="589" t="s">
        <v>603</v>
      </c>
      <c r="C57" s="594"/>
      <c r="D57" s="204" t="s">
        <v>133</v>
      </c>
      <c r="E57" s="149">
        <v>250</v>
      </c>
      <c r="F57" s="295"/>
      <c r="G57" s="263">
        <f>+ROUND((E57*F57),2)</f>
        <v>0</v>
      </c>
    </row>
    <row r="58" spans="1:7" ht="15">
      <c r="A58" s="584"/>
      <c r="B58" s="589" t="s">
        <v>604</v>
      </c>
      <c r="C58" s="594"/>
      <c r="D58" s="204" t="s">
        <v>133</v>
      </c>
      <c r="E58" s="149">
        <v>106</v>
      </c>
      <c r="F58" s="295"/>
      <c r="G58" s="263">
        <f>+ROUND((E58*F58),2)</f>
        <v>0</v>
      </c>
    </row>
    <row r="59" spans="1:7" ht="15">
      <c r="A59" s="590"/>
      <c r="B59" s="606" t="s">
        <v>605</v>
      </c>
      <c r="C59" s="598"/>
      <c r="D59" s="206" t="s">
        <v>133</v>
      </c>
      <c r="E59" s="207">
        <v>9</v>
      </c>
      <c r="F59" s="296"/>
      <c r="G59" s="262">
        <f>+ROUND((E59*F59),2)</f>
        <v>0</v>
      </c>
    </row>
    <row r="60" spans="1:7" ht="9.75" customHeight="1">
      <c r="A60" s="584"/>
      <c r="B60" s="589"/>
      <c r="C60" s="594"/>
      <c r="D60" s="204"/>
      <c r="E60" s="149"/>
      <c r="F60" s="588"/>
      <c r="G60" s="263"/>
    </row>
    <row r="61" spans="1:7" ht="15">
      <c r="A61" s="584" t="s">
        <v>606</v>
      </c>
      <c r="B61" s="589" t="s">
        <v>636</v>
      </c>
      <c r="C61" s="594"/>
      <c r="D61" s="204"/>
      <c r="E61" s="149"/>
      <c r="F61" s="588"/>
      <c r="G61" s="263"/>
    </row>
    <row r="62" spans="1:7" ht="15">
      <c r="A62" s="584"/>
      <c r="B62" s="589" t="s">
        <v>607</v>
      </c>
      <c r="C62" s="594"/>
      <c r="D62" s="204"/>
      <c r="E62" s="149"/>
      <c r="F62" s="588"/>
      <c r="G62" s="263"/>
    </row>
    <row r="63" spans="1:7" ht="5.25" customHeight="1">
      <c r="A63" s="584"/>
      <c r="B63" s="589"/>
      <c r="C63" s="594"/>
      <c r="D63" s="204"/>
      <c r="E63" s="149"/>
      <c r="F63" s="588"/>
      <c r="G63" s="263"/>
    </row>
    <row r="64" spans="1:7" ht="15">
      <c r="A64" s="584"/>
      <c r="B64" s="589" t="s">
        <v>602</v>
      </c>
      <c r="C64" s="594"/>
      <c r="D64" s="204" t="s">
        <v>655</v>
      </c>
      <c r="E64" s="149">
        <v>2</v>
      </c>
      <c r="F64" s="295"/>
      <c r="G64" s="263">
        <f>+ROUND((E64*F64),2)</f>
        <v>0</v>
      </c>
    </row>
    <row r="65" spans="1:7" ht="15">
      <c r="A65" s="584"/>
      <c r="B65" s="589" t="s">
        <v>603</v>
      </c>
      <c r="C65" s="594"/>
      <c r="D65" s="204" t="s">
        <v>655</v>
      </c>
      <c r="E65" s="149">
        <v>160</v>
      </c>
      <c r="F65" s="295"/>
      <c r="G65" s="263">
        <f>+ROUND((E65*F65),2)</f>
        <v>0</v>
      </c>
    </row>
    <row r="66" spans="1:7" ht="15">
      <c r="A66" s="590"/>
      <c r="B66" s="606" t="s">
        <v>604</v>
      </c>
      <c r="C66" s="598"/>
      <c r="D66" s="206" t="s">
        <v>655</v>
      </c>
      <c r="E66" s="207">
        <v>66</v>
      </c>
      <c r="F66" s="296"/>
      <c r="G66" s="262">
        <f>+ROUND((E66*F66),2)</f>
        <v>0</v>
      </c>
    </row>
    <row r="67" spans="1:7" ht="9.75" customHeight="1">
      <c r="A67" s="584"/>
      <c r="B67" s="589"/>
      <c r="C67" s="594"/>
      <c r="D67" s="204"/>
      <c r="E67" s="149"/>
      <c r="F67" s="588"/>
      <c r="G67" s="263"/>
    </row>
    <row r="68" spans="1:7" ht="15">
      <c r="A68" s="584" t="s">
        <v>608</v>
      </c>
      <c r="B68" s="589" t="s">
        <v>632</v>
      </c>
      <c r="C68" s="594"/>
      <c r="D68" s="204"/>
      <c r="E68" s="149"/>
      <c r="F68" s="588"/>
      <c r="G68" s="263"/>
    </row>
    <row r="69" spans="1:7" ht="12" customHeight="1">
      <c r="A69" s="584"/>
      <c r="B69" s="589"/>
      <c r="C69" s="594"/>
      <c r="D69" s="204"/>
      <c r="E69" s="149"/>
      <c r="F69" s="588"/>
      <c r="G69" s="263"/>
    </row>
    <row r="70" spans="1:7" ht="15">
      <c r="A70" s="584"/>
      <c r="B70" s="589" t="s">
        <v>603</v>
      </c>
      <c r="C70" s="594"/>
      <c r="D70" s="204" t="s">
        <v>655</v>
      </c>
      <c r="E70" s="149">
        <v>8</v>
      </c>
      <c r="F70" s="295"/>
      <c r="G70" s="263">
        <f>+ROUND((E70*F70),2)</f>
        <v>0</v>
      </c>
    </row>
    <row r="71" spans="1:7" ht="15">
      <c r="A71" s="590"/>
      <c r="B71" s="606" t="s">
        <v>604</v>
      </c>
      <c r="C71" s="598"/>
      <c r="D71" s="206" t="s">
        <v>655</v>
      </c>
      <c r="E71" s="207">
        <v>6</v>
      </c>
      <c r="F71" s="296"/>
      <c r="G71" s="262">
        <f>+ROUND((E71*F71),2)</f>
        <v>0</v>
      </c>
    </row>
    <row r="72" spans="1:7" ht="9.75" customHeight="1">
      <c r="A72" s="584"/>
      <c r="B72" s="589"/>
      <c r="C72" s="594"/>
      <c r="D72" s="204"/>
      <c r="E72" s="149"/>
      <c r="F72" s="588"/>
      <c r="G72" s="263"/>
    </row>
    <row r="73" spans="1:7" ht="15">
      <c r="A73" s="584" t="s">
        <v>609</v>
      </c>
      <c r="B73" s="589" t="s">
        <v>637</v>
      </c>
      <c r="C73" s="594"/>
      <c r="D73" s="204"/>
      <c r="E73" s="149"/>
      <c r="F73" s="588"/>
      <c r="G73" s="263"/>
    </row>
    <row r="74" spans="1:7" ht="12" customHeight="1">
      <c r="A74" s="584"/>
      <c r="B74" s="589"/>
      <c r="C74" s="594"/>
      <c r="D74" s="204"/>
      <c r="E74" s="149"/>
      <c r="F74" s="588"/>
      <c r="G74" s="263"/>
    </row>
    <row r="75" spans="1:7" ht="15">
      <c r="A75" s="590"/>
      <c r="B75" s="606"/>
      <c r="C75" s="598"/>
      <c r="D75" s="206" t="s">
        <v>655</v>
      </c>
      <c r="E75" s="207">
        <v>2</v>
      </c>
      <c r="F75" s="296"/>
      <c r="G75" s="262">
        <f>+ROUND((E75*F75),2)</f>
        <v>0</v>
      </c>
    </row>
    <row r="76" spans="1:7" ht="9.75" customHeight="1">
      <c r="A76" s="607"/>
      <c r="B76" s="608"/>
      <c r="C76" s="609"/>
      <c r="D76" s="205"/>
      <c r="E76" s="150"/>
      <c r="F76" s="588"/>
      <c r="G76" s="263"/>
    </row>
    <row r="77" spans="1:7" ht="15">
      <c r="A77" s="216" t="s">
        <v>610</v>
      </c>
      <c r="B77" s="589" t="s">
        <v>611</v>
      </c>
      <c r="C77" s="594"/>
      <c r="D77" s="610"/>
      <c r="E77" s="149"/>
      <c r="F77" s="588"/>
      <c r="G77" s="263"/>
    </row>
    <row r="78" spans="1:7" ht="15">
      <c r="A78" s="216"/>
      <c r="B78" s="589" t="s">
        <v>612</v>
      </c>
      <c r="C78" s="594"/>
      <c r="D78" s="611"/>
      <c r="E78" s="149"/>
      <c r="F78" s="588"/>
      <c r="G78" s="263"/>
    </row>
    <row r="79" spans="1:7" ht="15">
      <c r="A79" s="216"/>
      <c r="B79" s="211" t="s">
        <v>613</v>
      </c>
      <c r="C79" s="594"/>
      <c r="D79" s="611"/>
      <c r="E79" s="149"/>
      <c r="F79" s="588"/>
      <c r="G79" s="263"/>
    </row>
    <row r="80" spans="1:7" ht="15">
      <c r="A80" s="216"/>
      <c r="B80" s="211" t="s">
        <v>614</v>
      </c>
      <c r="C80" s="594"/>
      <c r="D80" s="611"/>
      <c r="E80" s="149"/>
      <c r="F80" s="588"/>
      <c r="G80" s="263"/>
    </row>
    <row r="81" spans="1:7" ht="12" customHeight="1">
      <c r="A81" s="216"/>
      <c r="B81" s="215"/>
      <c r="C81" s="609"/>
      <c r="D81" s="612"/>
      <c r="E81" s="150"/>
      <c r="F81" s="588"/>
      <c r="G81" s="263"/>
    </row>
    <row r="82" spans="1:7" ht="15">
      <c r="A82" s="613"/>
      <c r="B82" s="606" t="s">
        <v>615</v>
      </c>
      <c r="C82" s="598"/>
      <c r="D82" s="614" t="s">
        <v>655</v>
      </c>
      <c r="E82" s="207">
        <v>1</v>
      </c>
      <c r="F82" s="296"/>
      <c r="G82" s="262">
        <f>+ROUND((E82*F82),2)</f>
        <v>0</v>
      </c>
    </row>
    <row r="83" spans="1:7" ht="9.75" customHeight="1">
      <c r="A83" s="216"/>
      <c r="B83" s="589"/>
      <c r="C83" s="594"/>
      <c r="D83" s="611"/>
      <c r="E83" s="149"/>
      <c r="F83" s="588"/>
      <c r="G83" s="263"/>
    </row>
    <row r="84" spans="1:7" ht="15">
      <c r="A84" s="216" t="s">
        <v>616</v>
      </c>
      <c r="B84" s="589" t="s">
        <v>617</v>
      </c>
      <c r="C84" s="594"/>
      <c r="D84" s="611"/>
      <c r="E84" s="149"/>
      <c r="F84" s="588"/>
      <c r="G84" s="263"/>
    </row>
    <row r="85" spans="1:7" ht="15">
      <c r="A85" s="216"/>
      <c r="B85" s="589" t="s">
        <v>618</v>
      </c>
      <c r="C85" s="594"/>
      <c r="D85" s="611"/>
      <c r="E85" s="149"/>
      <c r="F85" s="588"/>
      <c r="G85" s="263"/>
    </row>
    <row r="86" spans="1:7" ht="15">
      <c r="A86" s="216"/>
      <c r="B86" s="589" t="s">
        <v>619</v>
      </c>
      <c r="C86" s="594"/>
      <c r="D86" s="611"/>
      <c r="E86" s="149"/>
      <c r="F86" s="588"/>
      <c r="G86" s="263"/>
    </row>
    <row r="87" spans="1:7" ht="12" customHeight="1">
      <c r="A87" s="216"/>
      <c r="B87" s="589"/>
      <c r="C87" s="594"/>
      <c r="D87" s="611"/>
      <c r="E87" s="149"/>
      <c r="F87" s="588"/>
      <c r="G87" s="263"/>
    </row>
    <row r="88" spans="1:7" ht="15">
      <c r="A88" s="613"/>
      <c r="B88" s="606" t="s">
        <v>620</v>
      </c>
      <c r="C88" s="598"/>
      <c r="D88" s="614" t="s">
        <v>655</v>
      </c>
      <c r="E88" s="207">
        <v>1</v>
      </c>
      <c r="F88" s="296"/>
      <c r="G88" s="262">
        <f>+ROUND((E88*F88),2)</f>
        <v>0</v>
      </c>
    </row>
    <row r="89" spans="1:7" ht="9.75" customHeight="1">
      <c r="A89" s="216"/>
      <c r="B89" s="589"/>
      <c r="C89" s="594"/>
      <c r="D89" s="611"/>
      <c r="E89" s="149"/>
      <c r="F89" s="588"/>
      <c r="G89" s="263"/>
    </row>
    <row r="90" spans="1:7" ht="15">
      <c r="A90" s="597" t="s">
        <v>621</v>
      </c>
      <c r="B90" s="211" t="s">
        <v>622</v>
      </c>
      <c r="C90" s="593"/>
      <c r="D90" s="595"/>
      <c r="E90" s="149"/>
      <c r="F90" s="588"/>
      <c r="G90" s="263"/>
    </row>
    <row r="91" spans="1:7" ht="15">
      <c r="A91" s="597"/>
      <c r="B91" s="211" t="s">
        <v>623</v>
      </c>
      <c r="C91" s="593"/>
      <c r="D91" s="595"/>
      <c r="E91" s="149"/>
      <c r="F91" s="588"/>
      <c r="G91" s="263"/>
    </row>
    <row r="92" spans="1:7" ht="15">
      <c r="A92" s="590"/>
      <c r="B92" s="606"/>
      <c r="C92" s="591"/>
      <c r="D92" s="592" t="s">
        <v>133</v>
      </c>
      <c r="E92" s="207">
        <v>377</v>
      </c>
      <c r="F92" s="296"/>
      <c r="G92" s="262">
        <f>+ROUND((E92*F92),2)</f>
        <v>0</v>
      </c>
    </row>
    <row r="93" spans="1:7" ht="9.75" customHeight="1">
      <c r="A93" s="597"/>
      <c r="B93" s="589"/>
      <c r="C93" s="594"/>
      <c r="D93" s="595"/>
      <c r="E93" s="149"/>
      <c r="F93" s="588"/>
      <c r="G93" s="263"/>
    </row>
    <row r="94" spans="1:7" ht="15">
      <c r="A94" s="615" t="s">
        <v>624</v>
      </c>
      <c r="B94" s="589" t="s">
        <v>625</v>
      </c>
      <c r="C94" s="593"/>
      <c r="D94" s="586"/>
      <c r="E94" s="149"/>
      <c r="F94" s="588"/>
      <c r="G94" s="263"/>
    </row>
    <row r="95" spans="1:7" ht="15">
      <c r="A95" s="615"/>
      <c r="B95" s="589" t="s">
        <v>626</v>
      </c>
      <c r="C95" s="593"/>
      <c r="D95" s="586"/>
      <c r="E95" s="149"/>
      <c r="F95" s="588"/>
      <c r="G95" s="263"/>
    </row>
    <row r="96" spans="1:7" ht="15">
      <c r="A96" s="615"/>
      <c r="B96" s="589" t="s">
        <v>627</v>
      </c>
      <c r="C96" s="593"/>
      <c r="D96" s="586"/>
      <c r="E96" s="149"/>
      <c r="F96" s="588"/>
      <c r="G96" s="263"/>
    </row>
    <row r="97" spans="1:7" ht="15">
      <c r="A97" s="615"/>
      <c r="B97" s="589" t="s">
        <v>628</v>
      </c>
      <c r="C97" s="593"/>
      <c r="D97" s="586"/>
      <c r="E97" s="149"/>
      <c r="F97" s="588"/>
      <c r="G97" s="263"/>
    </row>
    <row r="98" spans="1:7" ht="12" customHeight="1">
      <c r="A98" s="615"/>
      <c r="B98" s="589"/>
      <c r="C98" s="593"/>
      <c r="D98" s="586"/>
      <c r="E98" s="149"/>
      <c r="F98" s="588"/>
      <c r="G98" s="263"/>
    </row>
    <row r="99" spans="1:7" ht="15">
      <c r="A99" s="616"/>
      <c r="B99" s="606" t="s">
        <v>629</v>
      </c>
      <c r="C99" s="591"/>
      <c r="D99" s="592" t="s">
        <v>655</v>
      </c>
      <c r="E99" s="207">
        <v>1</v>
      </c>
      <c r="F99" s="296"/>
      <c r="G99" s="262">
        <f>+ROUND((E99*F99),2)</f>
        <v>0</v>
      </c>
    </row>
    <row r="100" spans="1:7" ht="9.75" customHeight="1">
      <c r="A100" s="615"/>
      <c r="B100" s="589"/>
      <c r="C100" s="593"/>
      <c r="D100" s="586"/>
      <c r="E100" s="149"/>
      <c r="F100" s="588"/>
      <c r="G100" s="263"/>
    </row>
    <row r="101" spans="1:7" ht="15">
      <c r="A101" s="615" t="s">
        <v>630</v>
      </c>
      <c r="B101" s="589" t="s">
        <v>631</v>
      </c>
      <c r="C101" s="593"/>
      <c r="D101" s="617"/>
      <c r="E101" s="149"/>
      <c r="F101" s="588"/>
      <c r="G101" s="263"/>
    </row>
    <row r="102" spans="1:7" ht="15">
      <c r="A102" s="615"/>
      <c r="B102" s="589" t="s">
        <v>644</v>
      </c>
      <c r="C102" s="593"/>
      <c r="D102" s="617"/>
      <c r="E102" s="149"/>
      <c r="F102" s="588"/>
      <c r="G102" s="263"/>
    </row>
    <row r="103" spans="1:7" ht="15">
      <c r="A103" s="615"/>
      <c r="B103" s="589" t="s">
        <v>645</v>
      </c>
      <c r="C103" s="593"/>
      <c r="D103" s="617"/>
      <c r="E103" s="149"/>
      <c r="F103" s="588"/>
      <c r="G103" s="263"/>
    </row>
    <row r="104" spans="1:7" ht="15">
      <c r="A104" s="615"/>
      <c r="B104" s="589" t="s">
        <v>646</v>
      </c>
      <c r="C104" s="593"/>
      <c r="D104" s="617"/>
      <c r="E104" s="149"/>
      <c r="F104" s="588"/>
      <c r="G104" s="263"/>
    </row>
    <row r="105" spans="1:7" ht="7.5" customHeight="1">
      <c r="A105" s="615"/>
      <c r="B105" s="589"/>
      <c r="C105" s="593"/>
      <c r="D105" s="617"/>
      <c r="E105" s="149"/>
      <c r="F105" s="588"/>
      <c r="G105" s="263"/>
    </row>
    <row r="106" spans="1:7" ht="15">
      <c r="A106" s="616"/>
      <c r="B106" s="606" t="s">
        <v>620</v>
      </c>
      <c r="C106" s="591"/>
      <c r="D106" s="618" t="s">
        <v>655</v>
      </c>
      <c r="E106" s="207">
        <v>6</v>
      </c>
      <c r="F106" s="296"/>
      <c r="G106" s="262">
        <f>+ROUND((E106*F106),2)</f>
        <v>0</v>
      </c>
    </row>
    <row r="107" spans="1:7" ht="15">
      <c r="A107" s="619"/>
      <c r="B107" s="594"/>
      <c r="C107" s="593"/>
      <c r="D107" s="620"/>
      <c r="E107" s="581"/>
      <c r="F107" s="208"/>
      <c r="G107" s="265"/>
    </row>
    <row r="108" spans="1:7" ht="18" customHeight="1" thickBot="1">
      <c r="A108" s="621"/>
      <c r="B108" s="147"/>
      <c r="C108" s="151"/>
      <c r="D108" s="622"/>
      <c r="E108" s="623" t="s">
        <v>508</v>
      </c>
      <c r="F108" s="209"/>
      <c r="G108" s="266">
        <f>ROUND(SUM(G10:G107),2)</f>
        <v>0</v>
      </c>
    </row>
    <row r="109" spans="1:7" ht="15.75" thickTop="1">
      <c r="A109" s="624"/>
      <c r="B109" s="147"/>
      <c r="C109" s="594"/>
      <c r="D109" s="593"/>
      <c r="E109" s="625"/>
      <c r="F109" s="148"/>
      <c r="G109" s="267"/>
    </row>
    <row r="110" spans="1:7" ht="15">
      <c r="A110" s="624"/>
      <c r="B110" s="147"/>
      <c r="C110" s="594"/>
      <c r="D110" s="593"/>
      <c r="E110" s="625"/>
      <c r="F110" s="148"/>
      <c r="G110" s="267"/>
    </row>
    <row r="111" spans="1:7" ht="15">
      <c r="A111" s="626"/>
      <c r="E111" s="627"/>
      <c r="F111" s="627"/>
      <c r="G111" s="267"/>
    </row>
    <row r="112" spans="1:7" ht="15">
      <c r="A112" s="626"/>
      <c r="E112" s="627"/>
      <c r="F112" s="627"/>
      <c r="G112" s="267"/>
    </row>
    <row r="113" spans="1:7" ht="15">
      <c r="A113" s="628"/>
      <c r="B113" s="629"/>
      <c r="C113" s="629"/>
      <c r="D113" s="627"/>
      <c r="E113" s="627"/>
      <c r="F113" s="627"/>
      <c r="G113" s="267"/>
    </row>
    <row r="114" spans="1:7" ht="15">
      <c r="A114" s="624"/>
      <c r="B114" s="147"/>
      <c r="C114" s="594"/>
      <c r="D114" s="593"/>
      <c r="E114" s="625"/>
      <c r="F114" s="148"/>
      <c r="G114" s="267"/>
    </row>
    <row r="115" spans="1:7" ht="15">
      <c r="A115" s="624"/>
      <c r="B115" s="147"/>
      <c r="C115" s="594"/>
      <c r="D115" s="593"/>
      <c r="E115" s="625"/>
      <c r="F115" s="148"/>
      <c r="G115" s="267"/>
    </row>
    <row r="116" spans="1:7" ht="15">
      <c r="A116" s="624"/>
      <c r="B116" s="147"/>
      <c r="C116" s="594"/>
      <c r="D116" s="593"/>
      <c r="E116" s="625"/>
      <c r="F116" s="148"/>
      <c r="G116" s="267"/>
    </row>
    <row r="117" spans="1:7" ht="15">
      <c r="A117" s="624"/>
      <c r="B117" s="147"/>
      <c r="C117" s="594"/>
      <c r="D117" s="593"/>
      <c r="E117" s="625"/>
      <c r="F117" s="148"/>
      <c r="G117" s="267"/>
    </row>
    <row r="118" spans="1:7" ht="15">
      <c r="A118" s="624"/>
      <c r="B118" s="147"/>
      <c r="C118" s="594"/>
      <c r="D118" s="594"/>
      <c r="E118" s="625"/>
      <c r="F118" s="148"/>
      <c r="G118" s="267"/>
    </row>
    <row r="119" spans="1:7" ht="15">
      <c r="A119" s="624"/>
      <c r="B119" s="147"/>
      <c r="C119" s="594"/>
      <c r="D119" s="593"/>
      <c r="E119" s="625"/>
      <c r="F119" s="148"/>
      <c r="G119" s="267"/>
    </row>
    <row r="120" spans="1:7" ht="15">
      <c r="A120" s="624"/>
      <c r="B120" s="147"/>
      <c r="C120" s="594"/>
      <c r="D120" s="593"/>
      <c r="E120" s="625"/>
      <c r="F120" s="148"/>
      <c r="G120" s="267"/>
    </row>
    <row r="121" spans="1:7" ht="15">
      <c r="A121" s="624"/>
      <c r="B121" s="147"/>
      <c r="C121" s="594"/>
      <c r="D121" s="593"/>
      <c r="E121" s="625"/>
      <c r="F121" s="148"/>
      <c r="G121" s="267"/>
    </row>
    <row r="122" spans="1:7" ht="15">
      <c r="A122" s="624"/>
      <c r="B122" s="147"/>
      <c r="C122" s="594"/>
      <c r="D122" s="593"/>
      <c r="E122" s="625"/>
      <c r="F122" s="148"/>
      <c r="G122" s="267"/>
    </row>
    <row r="123" spans="1:7" ht="15">
      <c r="A123" s="624"/>
      <c r="B123" s="147"/>
      <c r="C123" s="594"/>
      <c r="D123" s="594"/>
      <c r="E123" s="625"/>
      <c r="F123" s="148"/>
      <c r="G123" s="267"/>
    </row>
    <row r="124" spans="1:7" ht="15">
      <c r="A124" s="624"/>
      <c r="B124" s="147"/>
      <c r="C124" s="594"/>
      <c r="D124" s="593"/>
      <c r="E124" s="625"/>
      <c r="F124" s="148"/>
      <c r="G124" s="267"/>
    </row>
    <row r="125" spans="1:7" ht="15">
      <c r="A125" s="624"/>
      <c r="B125" s="147"/>
      <c r="C125" s="594"/>
      <c r="D125" s="593"/>
      <c r="E125" s="625"/>
      <c r="F125" s="148"/>
      <c r="G125" s="267"/>
    </row>
    <row r="126" spans="2:7" ht="15">
      <c r="B126" s="147"/>
      <c r="C126" s="594"/>
      <c r="D126" s="593"/>
      <c r="E126" s="625"/>
      <c r="F126" s="148"/>
      <c r="G126" s="267"/>
    </row>
    <row r="127" spans="2:7" ht="15">
      <c r="B127" s="147"/>
      <c r="C127" s="594"/>
      <c r="D127" s="593"/>
      <c r="E127" s="625"/>
      <c r="F127" s="148"/>
      <c r="G127" s="267"/>
    </row>
    <row r="128" spans="2:7" ht="15">
      <c r="B128" s="147"/>
      <c r="C128" s="594"/>
      <c r="D128" s="593"/>
      <c r="E128" s="625"/>
      <c r="F128" s="148"/>
      <c r="G128" s="267"/>
    </row>
    <row r="129" spans="2:7" ht="15">
      <c r="B129" s="147"/>
      <c r="C129" s="594"/>
      <c r="D129" s="593"/>
      <c r="E129" s="625"/>
      <c r="F129" s="148"/>
      <c r="G129" s="267"/>
    </row>
    <row r="130" spans="2:7" ht="15">
      <c r="B130" s="147"/>
      <c r="C130" s="594"/>
      <c r="D130" s="594"/>
      <c r="E130" s="625"/>
      <c r="F130" s="148"/>
      <c r="G130" s="267"/>
    </row>
    <row r="131" spans="2:7" ht="15">
      <c r="B131" s="147"/>
      <c r="C131" s="594"/>
      <c r="D131" s="593"/>
      <c r="E131" s="625"/>
      <c r="F131" s="148"/>
      <c r="G131" s="267"/>
    </row>
    <row r="132" spans="1:7" ht="15">
      <c r="A132" s="624"/>
      <c r="B132" s="147"/>
      <c r="C132" s="594"/>
      <c r="D132" s="593"/>
      <c r="E132" s="625"/>
      <c r="F132" s="148"/>
      <c r="G132" s="267"/>
    </row>
    <row r="133" spans="1:7" ht="15">
      <c r="A133" s="624"/>
      <c r="B133" s="147"/>
      <c r="C133" s="594"/>
      <c r="D133" s="593"/>
      <c r="E133" s="625"/>
      <c r="F133" s="148"/>
      <c r="G133" s="267"/>
    </row>
    <row r="134" spans="1:7" ht="15">
      <c r="A134" s="624"/>
      <c r="B134" s="147"/>
      <c r="C134" s="594"/>
      <c r="D134" s="593"/>
      <c r="E134" s="625"/>
      <c r="F134" s="148"/>
      <c r="G134" s="267"/>
    </row>
    <row r="135" spans="1:7" ht="15">
      <c r="A135" s="624"/>
      <c r="B135" s="147"/>
      <c r="C135" s="594"/>
      <c r="D135" s="594"/>
      <c r="E135" s="625"/>
      <c r="F135" s="148"/>
      <c r="G135" s="267"/>
    </row>
    <row r="136" spans="1:7" ht="15">
      <c r="A136" s="624"/>
      <c r="B136" s="147"/>
      <c r="C136" s="594"/>
      <c r="D136" s="593"/>
      <c r="E136" s="625"/>
      <c r="F136" s="148"/>
      <c r="G136" s="267"/>
    </row>
    <row r="137" spans="1:7" ht="15">
      <c r="A137" s="621"/>
      <c r="B137" s="147"/>
      <c r="C137" s="593"/>
      <c r="D137" s="593"/>
      <c r="E137" s="625"/>
      <c r="F137" s="148"/>
      <c r="G137" s="267"/>
    </row>
    <row r="138" spans="1:7" ht="15">
      <c r="A138" s="621"/>
      <c r="B138" s="147"/>
      <c r="C138" s="593"/>
      <c r="D138" s="593"/>
      <c r="E138" s="625"/>
      <c r="F138" s="148"/>
      <c r="G138" s="267"/>
    </row>
    <row r="139" spans="1:7" ht="15">
      <c r="A139" s="621"/>
      <c r="B139" s="593"/>
      <c r="C139" s="593"/>
      <c r="D139" s="593"/>
      <c r="E139" s="625"/>
      <c r="F139" s="148"/>
      <c r="G139" s="267"/>
    </row>
    <row r="140" spans="1:7" ht="15">
      <c r="A140" s="624"/>
      <c r="B140" s="594"/>
      <c r="C140" s="593"/>
      <c r="D140" s="594"/>
      <c r="E140" s="625"/>
      <c r="F140" s="148"/>
      <c r="G140" s="267"/>
    </row>
    <row r="141" spans="1:7" ht="15">
      <c r="A141" s="621"/>
      <c r="B141" s="594"/>
      <c r="C141" s="594"/>
      <c r="D141" s="593"/>
      <c r="E141" s="625"/>
      <c r="F141" s="148"/>
      <c r="G141" s="267"/>
    </row>
    <row r="142" spans="1:7" ht="15">
      <c r="A142" s="621"/>
      <c r="B142" s="147"/>
      <c r="C142" s="594"/>
      <c r="D142" s="593"/>
      <c r="E142" s="625"/>
      <c r="F142" s="148"/>
      <c r="G142" s="267"/>
    </row>
    <row r="143" spans="2:7" ht="15">
      <c r="B143" s="147"/>
      <c r="C143" s="594"/>
      <c r="D143" s="593"/>
      <c r="E143" s="625"/>
      <c r="F143" s="148"/>
      <c r="G143" s="267"/>
    </row>
    <row r="144" spans="2:7" ht="15">
      <c r="B144" s="147"/>
      <c r="C144" s="594"/>
      <c r="D144" s="593"/>
      <c r="E144" s="625"/>
      <c r="F144" s="148"/>
      <c r="G144" s="267"/>
    </row>
    <row r="145" spans="2:7" ht="15">
      <c r="B145" s="594"/>
      <c r="C145" s="594"/>
      <c r="D145" s="593"/>
      <c r="E145" s="625"/>
      <c r="F145" s="148"/>
      <c r="G145" s="267"/>
    </row>
    <row r="146" spans="2:7" ht="15">
      <c r="B146" s="594"/>
      <c r="C146" s="593"/>
      <c r="D146" s="594"/>
      <c r="E146" s="625"/>
      <c r="F146" s="148"/>
      <c r="G146" s="267"/>
    </row>
    <row r="147" spans="2:7" ht="15">
      <c r="B147" s="594"/>
      <c r="C147" s="593"/>
      <c r="D147" s="594"/>
      <c r="E147" s="625"/>
      <c r="F147" s="148"/>
      <c r="G147" s="267"/>
    </row>
    <row r="148" spans="1:7" ht="15">
      <c r="A148" s="621"/>
      <c r="B148" s="147"/>
      <c r="C148" s="594"/>
      <c r="D148" s="593"/>
      <c r="E148" s="625"/>
      <c r="F148" s="148"/>
      <c r="G148" s="267"/>
    </row>
    <row r="149" spans="1:7" ht="15">
      <c r="A149" s="621"/>
      <c r="B149" s="147"/>
      <c r="C149" s="594"/>
      <c r="D149" s="593"/>
      <c r="E149" s="625"/>
      <c r="F149" s="148"/>
      <c r="G149" s="267"/>
    </row>
    <row r="150" spans="1:7" ht="15">
      <c r="A150" s="621"/>
      <c r="B150" s="594"/>
      <c r="C150" s="593"/>
      <c r="D150" s="594"/>
      <c r="E150" s="625"/>
      <c r="F150" s="148"/>
      <c r="G150" s="267"/>
    </row>
    <row r="151" spans="1:7" ht="15">
      <c r="A151" s="621"/>
      <c r="B151" s="593"/>
      <c r="C151" s="593"/>
      <c r="D151" s="593"/>
      <c r="E151" s="625"/>
      <c r="F151" s="148"/>
      <c r="G151" s="267"/>
    </row>
    <row r="152" spans="1:7" ht="15">
      <c r="A152" s="621"/>
      <c r="B152" s="147"/>
      <c r="C152" s="594"/>
      <c r="D152" s="593"/>
      <c r="E152" s="625"/>
      <c r="F152" s="148"/>
      <c r="G152" s="267"/>
    </row>
    <row r="153" spans="1:7" ht="15">
      <c r="A153" s="621"/>
      <c r="B153" s="147"/>
      <c r="C153" s="594"/>
      <c r="D153" s="593"/>
      <c r="E153" s="625"/>
      <c r="F153" s="148"/>
      <c r="G153" s="267"/>
    </row>
    <row r="154" spans="1:7" ht="15">
      <c r="A154" s="624"/>
      <c r="B154" s="147"/>
      <c r="C154" s="593"/>
      <c r="D154" s="593"/>
      <c r="E154" s="625"/>
      <c r="F154" s="148"/>
      <c r="G154" s="267"/>
    </row>
    <row r="155" spans="1:7" ht="15">
      <c r="A155" s="621"/>
      <c r="B155" s="147"/>
      <c r="C155" s="594"/>
      <c r="D155" s="593"/>
      <c r="E155" s="625"/>
      <c r="F155" s="148"/>
      <c r="G155" s="267"/>
    </row>
    <row r="156" spans="1:7" ht="15">
      <c r="A156" s="624"/>
      <c r="B156" s="147"/>
      <c r="C156" s="593"/>
      <c r="D156" s="593"/>
      <c r="E156" s="625"/>
      <c r="F156" s="148"/>
      <c r="G156" s="267"/>
    </row>
    <row r="157" spans="1:7" ht="15">
      <c r="A157" s="621"/>
      <c r="B157" s="147"/>
      <c r="C157" s="593"/>
      <c r="D157" s="593"/>
      <c r="E157" s="625"/>
      <c r="F157" s="630"/>
      <c r="G157" s="631"/>
    </row>
    <row r="158" spans="1:7" ht="15">
      <c r="A158" s="621"/>
      <c r="B158" s="147"/>
      <c r="C158" s="151"/>
      <c r="D158" s="593"/>
      <c r="E158" s="632"/>
      <c r="F158" s="152"/>
      <c r="G158" s="268"/>
    </row>
  </sheetData>
  <sheetProtection password="DFDD" sheet="1" selectLockedCells="1"/>
  <mergeCells count="2">
    <mergeCell ref="B5:C5"/>
    <mergeCell ref="A3:G3"/>
  </mergeCells>
  <printOptions/>
  <pageMargins left="0.984251968503937" right="0.7480314960629921" top="0.7874015748031497" bottom="0.7874015748031497" header="0" footer="0"/>
  <pageSetup horizontalDpi="600" verticalDpi="600" orientation="portrait" paperSize="9" scale="95" r:id="rId1"/>
  <headerFooter alignWithMargins="0">
    <oddFooter>&amp;Cpopisov del ni dovoljeno vsebinsko spreminjati ali kakorkoli posegati v njih!</oddFooter>
  </headerFooter>
</worksheet>
</file>

<file path=xl/worksheets/sheet8.xml><?xml version="1.0" encoding="utf-8"?>
<worksheet xmlns="http://schemas.openxmlformats.org/spreadsheetml/2006/main" xmlns:r="http://schemas.openxmlformats.org/officeDocument/2006/relationships">
  <dimension ref="A1:G18"/>
  <sheetViews>
    <sheetView zoomScalePageLayoutView="0" workbookViewId="0" topLeftCell="A1">
      <selection activeCell="F22" sqref="A1:IV16384"/>
    </sheetView>
  </sheetViews>
  <sheetFormatPr defaultColWidth="9.140625" defaultRowHeight="15"/>
  <cols>
    <col min="1" max="1" width="9.140625" style="318" customWidth="1"/>
    <col min="2" max="2" width="34.28125" style="318" customWidth="1"/>
    <col min="3" max="3" width="35.00390625" style="635" customWidth="1"/>
    <col min="4" max="16384" width="9.140625" style="318" customWidth="1"/>
  </cols>
  <sheetData>
    <row r="1" spans="1:3" s="636" customFormat="1" ht="18.75">
      <c r="A1" s="636" t="s">
        <v>360</v>
      </c>
      <c r="C1" s="637"/>
    </row>
    <row r="2" s="636" customFormat="1" ht="18.75">
      <c r="C2" s="637"/>
    </row>
    <row r="3" spans="1:7" s="636" customFormat="1" ht="18.75">
      <c r="A3" s="679" t="s">
        <v>295</v>
      </c>
      <c r="B3" s="680"/>
      <c r="C3" s="680"/>
      <c r="D3" s="311"/>
      <c r="E3" s="311"/>
      <c r="F3" s="311"/>
      <c r="G3" s="311"/>
    </row>
    <row r="4" spans="1:3" ht="15.75">
      <c r="A4" s="638"/>
      <c r="B4" s="638"/>
      <c r="C4" s="639"/>
    </row>
    <row r="5" spans="1:3" ht="21" customHeight="1">
      <c r="A5" s="636" t="s">
        <v>361</v>
      </c>
      <c r="B5" s="638"/>
      <c r="C5" s="639"/>
    </row>
    <row r="6" spans="1:3" ht="15.75">
      <c r="A6" s="638"/>
      <c r="B6" s="638"/>
      <c r="C6" s="639"/>
    </row>
    <row r="7" spans="1:3" ht="18.75" customHeight="1">
      <c r="A7" s="640" t="s">
        <v>338</v>
      </c>
      <c r="B7" s="641" t="s">
        <v>362</v>
      </c>
      <c r="C7" s="642">
        <f>'rek most'!G19</f>
        <v>0</v>
      </c>
    </row>
    <row r="8" spans="1:3" ht="15.75">
      <c r="A8" s="643"/>
      <c r="B8" s="644"/>
      <c r="C8" s="645"/>
    </row>
    <row r="9" spans="1:3" ht="18.75" customHeight="1">
      <c r="A9" s="646" t="s">
        <v>388</v>
      </c>
      <c r="B9" s="647" t="s">
        <v>363</v>
      </c>
      <c r="C9" s="648">
        <f>'rek cesta'!F13</f>
        <v>0</v>
      </c>
    </row>
    <row r="10" spans="1:3" ht="15.75">
      <c r="A10" s="643"/>
      <c r="B10" s="644"/>
      <c r="C10" s="645"/>
    </row>
    <row r="11" spans="1:3" ht="18.75" customHeight="1">
      <c r="A11" s="646" t="s">
        <v>424</v>
      </c>
      <c r="B11" s="647" t="s">
        <v>364</v>
      </c>
      <c r="C11" s="648">
        <f>'rek JR'!D11</f>
        <v>0</v>
      </c>
    </row>
    <row r="12" spans="1:3" ht="15.75">
      <c r="A12" s="643"/>
      <c r="B12" s="644"/>
      <c r="C12" s="645"/>
    </row>
    <row r="13" spans="1:3" ht="18.75" customHeight="1">
      <c r="A13" s="649" t="s">
        <v>579</v>
      </c>
      <c r="B13" s="650" t="s">
        <v>365</v>
      </c>
      <c r="C13" s="651">
        <f>'popis kan'!G108</f>
        <v>0</v>
      </c>
    </row>
    <row r="14" spans="1:3" ht="22.5" customHeight="1">
      <c r="A14" s="646"/>
      <c r="B14" s="652" t="s">
        <v>716</v>
      </c>
      <c r="C14" s="648">
        <f>SUM(C7:C13)</f>
        <v>0</v>
      </c>
    </row>
    <row r="15" spans="1:3" ht="21.75" customHeight="1">
      <c r="A15" s="653"/>
      <c r="B15" s="654" t="s">
        <v>366</v>
      </c>
      <c r="C15" s="655">
        <f>C14*0.1</f>
        <v>0</v>
      </c>
    </row>
    <row r="16" spans="1:3" ht="22.5" customHeight="1">
      <c r="A16" s="656"/>
      <c r="B16" s="657" t="s">
        <v>330</v>
      </c>
      <c r="C16" s="658">
        <f>SUM(C14:C15)</f>
        <v>0</v>
      </c>
    </row>
    <row r="17" spans="1:3" ht="22.5" customHeight="1">
      <c r="A17" s="659"/>
      <c r="B17" s="660" t="s">
        <v>262</v>
      </c>
      <c r="C17" s="661">
        <f>C16*0.22</f>
        <v>0</v>
      </c>
    </row>
    <row r="18" spans="1:3" ht="22.5" customHeight="1" thickBot="1">
      <c r="A18" s="662"/>
      <c r="B18" s="663" t="s">
        <v>367</v>
      </c>
      <c r="C18" s="664">
        <f>SUM(C16:C17)</f>
        <v>0</v>
      </c>
    </row>
    <row r="19" ht="15.75" thickTop="1"/>
  </sheetData>
  <sheetProtection password="DFDD" sheet="1" selectLockedCells="1" selectUnlockedCells="1"/>
  <mergeCells count="1">
    <mergeCell ref="A3:C3"/>
  </mergeCells>
  <printOptions/>
  <pageMargins left="0.984251968503937" right="0.7480314960629921" top="0.984251968503937" bottom="0.984251968503937" header="0" footer="0"/>
  <pageSetup horizontalDpi="600" verticalDpi="600" orientation="portrait" paperSize="9" r:id="rId1"/>
  <headerFooter alignWithMargins="0">
    <oddFooter>&amp;Cpopisov del ni dovoljeno vsebinsko spreminjati ali kakorkoli posegati v njih!</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tvesel</dc:creator>
  <cp:keywords/>
  <dc:description/>
  <cp:lastModifiedBy>Špela Knol</cp:lastModifiedBy>
  <cp:lastPrinted>2014-03-28T07:07:21Z</cp:lastPrinted>
  <dcterms:created xsi:type="dcterms:W3CDTF">2010-05-11T08:42:53Z</dcterms:created>
  <dcterms:modified xsi:type="dcterms:W3CDTF">2014-04-07T12:43:26Z</dcterms:modified>
  <cp:category/>
  <cp:version/>
  <cp:contentType/>
  <cp:contentStatus/>
</cp:coreProperties>
</file>